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Potencias" sheetId="1" r:id="rId1"/>
    <sheet name="Calculos" sheetId="2" r:id="rId2"/>
  </sheets>
  <definedNames>
    <definedName name="_xlnm.Print_Area" localSheetId="1">'Calculos'!$B$8:$U$49</definedName>
  </definedNames>
  <calcPr fullCalcOnLoad="1"/>
</workbook>
</file>

<file path=xl/comments2.xml><?xml version="1.0" encoding="utf-8"?>
<comments xmlns="http://schemas.openxmlformats.org/spreadsheetml/2006/main">
  <authors>
    <author>Juan de Dios Bornay Mart?nez</author>
    <author>PhMandar</author>
  </authors>
  <commentList>
    <comment ref="B11" authorId="0">
      <text>
        <r>
          <rPr>
            <sz val="8"/>
            <rFont val="Tahoma"/>
            <family val="2"/>
          </rPr>
          <t>Aquí se indican todos los consumos que van a existir.</t>
        </r>
      </text>
    </comment>
    <comment ref="G19" authorId="0">
      <text>
        <r>
          <rPr>
            <sz val="8"/>
            <rFont val="Tahoma"/>
            <family val="2"/>
          </rPr>
          <t xml:space="preserve">Calculo aprox. Clases:
A = 10 horas
B = 12 horas
C = 14 horas
D = 16 horas
E = 18 horas
F = 20 horas
</t>
        </r>
      </text>
    </comment>
    <comment ref="D13" authorId="0">
      <text>
        <r>
          <rPr>
            <sz val="8"/>
            <rFont val="Tahoma"/>
            <family val="2"/>
          </rPr>
          <t xml:space="preserve">Indicar el número de unidades de cada equipo
</t>
        </r>
      </text>
    </comment>
    <comment ref="E13" authorId="0">
      <text>
        <r>
          <rPr>
            <sz val="8"/>
            <rFont val="Tahoma"/>
            <family val="2"/>
          </rPr>
          <t>Indicar la potencia de cada consumo</t>
        </r>
      </text>
    </comment>
    <comment ref="F13" authorId="0">
      <text>
        <r>
          <rPr>
            <sz val="8"/>
            <rFont val="Tahoma"/>
            <family val="2"/>
          </rPr>
          <t>Indicar las horas que funciona cada equipo.</t>
        </r>
      </text>
    </comment>
    <comment ref="B28" authorId="0">
      <text>
        <r>
          <rPr>
            <sz val="8"/>
            <rFont val="Tahoma"/>
            <family val="2"/>
          </rPr>
          <t>Aquí se calcula la capacidad de la batería, solo hay que indicar la autonomía en días que queremos tener.</t>
        </r>
      </text>
    </comment>
    <comment ref="B34" authorId="0">
      <text>
        <r>
          <rPr>
            <sz val="8"/>
            <rFont val="Tahoma"/>
            <family val="2"/>
          </rPr>
          <t xml:space="preserve">Aquí elegimos el convertidor a instalar en función de las necesidades.
</t>
        </r>
      </text>
    </comment>
    <comment ref="E37" authorId="0">
      <text>
        <r>
          <rPr>
            <sz val="8"/>
            <rFont val="Tahoma"/>
            <family val="2"/>
          </rPr>
          <t xml:space="preserve">Indicar el voltaje necesario.
</t>
        </r>
      </text>
    </comment>
    <comment ref="E38" authorId="0">
      <text>
        <r>
          <rPr>
            <b/>
            <sz val="8"/>
            <rFont val="Tahoma"/>
            <family val="2"/>
          </rPr>
          <t>Indicar la Frecuencia necesaria</t>
        </r>
      </text>
    </comment>
    <comment ref="I36" authorId="0">
      <text>
        <r>
          <rPr>
            <sz val="8"/>
            <rFont val="Tahoma"/>
            <family val="2"/>
          </rPr>
          <t>Indicar si necesitamos cargador o no.</t>
        </r>
      </text>
    </comment>
    <comment ref="I37" authorId="0">
      <text>
        <r>
          <rPr>
            <sz val="8"/>
            <rFont val="Tahoma"/>
            <family val="2"/>
          </rPr>
          <t>Indicar si hay algún consumo trifásico</t>
        </r>
      </text>
    </comment>
    <comment ref="I38" authorId="0">
      <text>
        <r>
          <rPr>
            <sz val="8"/>
            <rFont val="Tahoma"/>
            <family val="2"/>
          </rPr>
          <t>Indicar la onda del convertidor elegido en la siguiente casilla</t>
        </r>
      </text>
    </comment>
    <comment ref="I39" authorId="0">
      <text>
        <r>
          <rPr>
            <sz val="8"/>
            <rFont val="Tahoma"/>
            <family val="2"/>
          </rPr>
          <t>Indicar el modelo de inversor elegido</t>
        </r>
        <r>
          <rPr>
            <sz val="8"/>
            <rFont val="Tahoma"/>
            <family val="2"/>
          </rPr>
          <t xml:space="preserve">
</t>
        </r>
      </text>
    </comment>
    <comment ref="B41" authorId="0">
      <text>
        <r>
          <rPr>
            <sz val="8"/>
            <rFont val="Tahoma"/>
            <family val="2"/>
          </rPr>
          <t>Aquí calculamos los elementos necesarios para producir la energía necesaria para cubrir las necesidades antes descritas</t>
        </r>
      </text>
    </comment>
    <comment ref="D44" authorId="0">
      <text>
        <r>
          <rPr>
            <sz val="8"/>
            <rFont val="Tahoma"/>
            <family val="2"/>
          </rPr>
          <t xml:space="preserve">Indicar el número de paneles a instalar
</t>
        </r>
      </text>
    </comment>
    <comment ref="E44" authorId="0">
      <text>
        <r>
          <rPr>
            <sz val="8"/>
            <rFont val="Tahoma"/>
            <family val="2"/>
          </rPr>
          <t>Indicar la potencia de los paneles a instalar</t>
        </r>
      </text>
    </comment>
    <comment ref="F44" authorId="0">
      <text>
        <r>
          <rPr>
            <sz val="8"/>
            <rFont val="Tahoma"/>
            <family val="2"/>
          </rPr>
          <t>Indicar la isolación media del lugar de instalación
PhM: poner el valor coreespondiente a la radiación maxi = dia son mucho sol, sin nubes, al medio dia. Valor que corresponde a uso maximun de las bombas</t>
        </r>
      </text>
    </comment>
    <comment ref="C47" authorId="0">
      <text>
        <r>
          <rPr>
            <sz val="8"/>
            <rFont val="Tahoma"/>
            <family val="2"/>
          </rPr>
          <t xml:space="preserve">Indicar el modelo elegido de aerogenerador
</t>
        </r>
      </text>
    </comment>
    <comment ref="D47" authorId="0">
      <text>
        <r>
          <rPr>
            <sz val="8"/>
            <rFont val="Tahoma"/>
            <family val="2"/>
          </rPr>
          <t>Indicar la velocidad media del lugar de instalación.</t>
        </r>
        <r>
          <rPr>
            <b/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sz val="8"/>
            <rFont val="Tahoma"/>
            <family val="2"/>
          </rPr>
          <t>Indicar la potencia producida, según la curva de potencia.</t>
        </r>
      </text>
    </comment>
    <comment ref="H26" authorId="0">
      <text>
        <r>
          <rPr>
            <sz val="8"/>
            <rFont val="Tahoma"/>
            <family val="2"/>
          </rPr>
          <t>Total consumos diarios</t>
        </r>
      </text>
    </comment>
    <comment ref="H49" authorId="0">
      <text>
        <r>
          <rPr>
            <sz val="8"/>
            <rFont val="Tahoma"/>
            <family val="2"/>
          </rPr>
          <t>Total producción diaria:
Debe de ser ligeramente superior al total de consumos diarios.</t>
        </r>
      </text>
    </comment>
    <comment ref="E30" authorId="0">
      <text>
        <r>
          <rPr>
            <sz val="8"/>
            <rFont val="Tahoma"/>
            <family val="2"/>
          </rPr>
          <t>El volaje se calcula automáticamente en función del consumo.
12v. Para - 4500 W
24v. Para + 4500 W</t>
        </r>
      </text>
    </comment>
    <comment ref="B25" authorId="0">
      <text>
        <r>
          <rPr>
            <sz val="8"/>
            <rFont val="Tahoma"/>
            <family val="2"/>
          </rPr>
          <t xml:space="preserve">Pequeños electrodomésticos:
Batidora, maquinilla de afeitar, cargadores, radio, teléfono, reloj despertador ...
Osicla entre 750 y 1500 W.
</t>
        </r>
      </text>
    </comment>
    <comment ref="N11" authorId="0">
      <text>
        <r>
          <rPr>
            <sz val="8"/>
            <rFont val="Tahoma"/>
            <family val="2"/>
          </rPr>
          <t>Aquí se indican todos los consumos que van a existir.</t>
        </r>
      </text>
    </comment>
    <comment ref="P13" authorId="0">
      <text>
        <r>
          <rPr>
            <sz val="8"/>
            <rFont val="Tahoma"/>
            <family val="2"/>
          </rPr>
          <t xml:space="preserve">Indicar el número de unidades de cada equipo
</t>
        </r>
      </text>
    </comment>
    <comment ref="Q13" authorId="0">
      <text>
        <r>
          <rPr>
            <sz val="8"/>
            <rFont val="Tahoma"/>
            <family val="2"/>
          </rPr>
          <t>Indicar la potencia de cada consumo</t>
        </r>
      </text>
    </comment>
    <comment ref="R13" authorId="0">
      <text>
        <r>
          <rPr>
            <sz val="8"/>
            <rFont val="Tahoma"/>
            <family val="2"/>
          </rPr>
          <t>Indicar las horas que funciona cada equipo.</t>
        </r>
      </text>
    </comment>
    <comment ref="S19" authorId="0">
      <text>
        <r>
          <rPr>
            <sz val="8"/>
            <rFont val="Tahoma"/>
            <family val="2"/>
          </rPr>
          <t xml:space="preserve">Calculo aprox. Clases:
A = 10 horas
B = 12 horas
C = 14 horas
D = 16 horas
E = 18 horas
F = 20 horas
</t>
        </r>
      </text>
    </comment>
    <comment ref="R21" authorId="1">
      <text>
        <r>
          <rPr>
            <b/>
            <sz val="9"/>
            <rFont val="Tahoma"/>
            <family val="0"/>
          </rPr>
          <t>PhMandar:</t>
        </r>
        <r>
          <rPr>
            <sz val="9"/>
            <rFont val="Tahoma"/>
            <family val="0"/>
          </rPr>
          <t xml:space="preserve">
solamente de dia y proporcional al sol. Maxi 1 minuto prentido y 6 minutos parado a sol maximo. Si el la radiación solar no es maximal, la bombas se quedan paradas más tiempo. So 4 bombas. O sea a sol maximo cada una funciona durante 9 minutos / hora x 4 bombas = 36 minutos / hora a 1350 wattios</t>
        </r>
      </text>
    </comment>
    <comment ref="N25" authorId="0">
      <text>
        <r>
          <rPr>
            <sz val="8"/>
            <rFont val="Tahoma"/>
            <family val="2"/>
          </rPr>
          <t xml:space="preserve">Pequeños electrodomésticos:
Batidora, maquinilla de afeitar, cargadores, radio, teléfono, reloj despertador ...
Osicla entre 750 y 1500 W.
</t>
        </r>
      </text>
    </comment>
    <comment ref="T26" authorId="0">
      <text>
        <r>
          <rPr>
            <sz val="8"/>
            <rFont val="Tahoma"/>
            <family val="2"/>
          </rPr>
          <t>Total consumos diarios</t>
        </r>
      </text>
    </comment>
    <comment ref="E39" authorId="0">
      <text>
        <r>
          <rPr>
            <sz val="8"/>
            <rFont val="Tahoma"/>
            <family val="2"/>
          </rPr>
          <t>Aquí nos da la potencia máxima que podemos consumir si conectamos todos los consumos simultaneamente.</t>
        </r>
      </text>
    </comment>
    <comment ref="N41" authorId="0">
      <text>
        <r>
          <rPr>
            <sz val="8"/>
            <rFont val="Tahoma"/>
            <family val="2"/>
          </rPr>
          <t>Aquí calculamos los elementos necesarios para producir la energía necesaria para cubrir las necesidades antes descritas</t>
        </r>
      </text>
    </comment>
    <comment ref="P44" authorId="0">
      <text>
        <r>
          <rPr>
            <sz val="8"/>
            <rFont val="Tahoma"/>
            <family val="2"/>
          </rPr>
          <t xml:space="preserve">Indicar el número de paneles a instalar
</t>
        </r>
      </text>
    </comment>
    <comment ref="Q44" authorId="0">
      <text>
        <r>
          <rPr>
            <sz val="8"/>
            <rFont val="Tahoma"/>
            <family val="2"/>
          </rPr>
          <t>Indicar la potencia de los paneles a instalar</t>
        </r>
      </text>
    </comment>
    <comment ref="R44" authorId="0">
      <text>
        <r>
          <rPr>
            <sz val="8"/>
            <rFont val="Tahoma"/>
            <family val="2"/>
          </rPr>
          <t>Indicar la isolación media del lugar de instalación</t>
        </r>
      </text>
    </comment>
    <comment ref="O47" authorId="0">
      <text>
        <r>
          <rPr>
            <sz val="8"/>
            <rFont val="Tahoma"/>
            <family val="2"/>
          </rPr>
          <t xml:space="preserve">Indicar el modelo elegido de aerogenerador
</t>
        </r>
      </text>
    </comment>
    <comment ref="P47" authorId="0">
      <text>
        <r>
          <rPr>
            <sz val="8"/>
            <rFont val="Tahoma"/>
            <family val="2"/>
          </rPr>
          <t>Indicar la velocidad media del lugar de instalación.</t>
        </r>
        <r>
          <rPr>
            <b/>
            <sz val="8"/>
            <rFont val="Tahoma"/>
            <family val="2"/>
          </rPr>
          <t xml:space="preserve">
</t>
        </r>
      </text>
    </comment>
    <comment ref="R47" authorId="0">
      <text>
        <r>
          <rPr>
            <sz val="8"/>
            <rFont val="Tahoma"/>
            <family val="2"/>
          </rPr>
          <t>Indicar la potencia producida, según la curva de potencia.</t>
        </r>
      </text>
    </comment>
    <comment ref="T49" authorId="0">
      <text>
        <r>
          <rPr>
            <sz val="8"/>
            <rFont val="Tahoma"/>
            <family val="2"/>
          </rPr>
          <t>Total producción diaria:
Debe de ser ligeramente superior al total de consumos diarios.</t>
        </r>
      </text>
    </comment>
    <comment ref="B52" authorId="0">
      <text>
        <r>
          <rPr>
            <sz val="8"/>
            <rFont val="Tahoma"/>
            <family val="2"/>
          </rPr>
          <t>Aquí calculamos los elementos necesarios para producir la energía necesaria para cubrir las necesidades antes descritas</t>
        </r>
      </text>
    </comment>
  </commentList>
</comments>
</file>

<file path=xl/sharedStrings.xml><?xml version="1.0" encoding="utf-8"?>
<sst xmlns="http://schemas.openxmlformats.org/spreadsheetml/2006/main" count="147" uniqueCount="79">
  <si>
    <t>m/s</t>
  </si>
  <si>
    <t>I-250</t>
  </si>
  <si>
    <t>I-600</t>
  </si>
  <si>
    <t>I-1000</t>
  </si>
  <si>
    <t>I-1500</t>
  </si>
  <si>
    <t>I-3000</t>
  </si>
  <si>
    <t>CURVA DE POTENCIA</t>
  </si>
  <si>
    <t>PRODUCCION MEDIA MENSUAL</t>
  </si>
  <si>
    <t>CONSUMOS</t>
  </si>
  <si>
    <t>Cantidad</t>
  </si>
  <si>
    <t>Potencia</t>
  </si>
  <si>
    <t>Horas</t>
  </si>
  <si>
    <t>Wh/día</t>
  </si>
  <si>
    <t>Consumo díario</t>
  </si>
  <si>
    <t>BATERIAS</t>
  </si>
  <si>
    <t>Tensión de batería:</t>
  </si>
  <si>
    <t>Capacidad batería</t>
  </si>
  <si>
    <t>Días de autonomía:</t>
  </si>
  <si>
    <t>voltios</t>
  </si>
  <si>
    <t>días</t>
  </si>
  <si>
    <t>PRODUCCION</t>
  </si>
  <si>
    <t>Paneles solares</t>
  </si>
  <si>
    <t>Isolación</t>
  </si>
  <si>
    <t>Aerogenerador</t>
  </si>
  <si>
    <t>Velocidad Media</t>
  </si>
  <si>
    <t>Corrección</t>
  </si>
  <si>
    <t>SUMA CONSUMOS</t>
  </si>
  <si>
    <t>SUMA PRODUCCION</t>
  </si>
  <si>
    <t>CONVERTIDOR</t>
  </si>
  <si>
    <t>Voltaje de entrada:</t>
  </si>
  <si>
    <t>Fecuencia:</t>
  </si>
  <si>
    <t>Hz.</t>
  </si>
  <si>
    <t>Trifásico:</t>
  </si>
  <si>
    <t>Cargador:</t>
  </si>
  <si>
    <t>W pico</t>
  </si>
  <si>
    <t>Inversor</t>
  </si>
  <si>
    <t>Voltaje de salida:</t>
  </si>
  <si>
    <t>Senoidal</t>
  </si>
  <si>
    <t>Máxima potencia simultanea:</t>
  </si>
  <si>
    <t>No</t>
  </si>
  <si>
    <t>Si</t>
  </si>
  <si>
    <t>Otros pequeños consumos</t>
  </si>
  <si>
    <t>CALCULOS INSTALACION ENERGÍA RENOVABLE</t>
  </si>
  <si>
    <t>Clase B</t>
  </si>
  <si>
    <t>Alumbrado</t>
  </si>
  <si>
    <t>Alumbrado exterior</t>
  </si>
  <si>
    <t>Lavadora</t>
  </si>
  <si>
    <t>Televisor</t>
  </si>
  <si>
    <t>Video</t>
  </si>
  <si>
    <t xml:space="preserve">Regulador solar </t>
  </si>
  <si>
    <t>Computador</t>
  </si>
  <si>
    <t>Nevera</t>
  </si>
  <si>
    <t>Bombas de agua</t>
  </si>
  <si>
    <t>watt</t>
  </si>
  <si>
    <t>minutos / hora</t>
  </si>
  <si>
    <t>Consumo horario (maxi)</t>
  </si>
  <si>
    <t>Wh/hora</t>
  </si>
  <si>
    <t>CONSUMOS base para los calculos y con radicion solar la mas alta posible</t>
  </si>
  <si>
    <t>Potencia wattios</t>
  </si>
  <si>
    <t>Tomando en cuenta:</t>
  </si>
  <si>
    <t>horas funcionando durante el periodo con sol. No funciona de noche (no se requiere)</t>
  </si>
  <si>
    <t>Promedio</t>
  </si>
  <si>
    <t>Sensores + tarjetas</t>
  </si>
  <si>
    <t xml:space="preserve">Wh/día </t>
  </si>
  <si>
    <t>durante el día</t>
  </si>
  <si>
    <t>durante la noche</t>
  </si>
  <si>
    <t>Repartición en horas</t>
  </si>
  <si>
    <t>valores teoricas</t>
  </si>
  <si>
    <t>Se puso 0,5 dias, el valor max teorico es: 0,23</t>
  </si>
  <si>
    <t>Confirmar</t>
  </si>
  <si>
    <t>CALCULOS INSTALACION ENERGÍA RENOVABLE / Hora</t>
  </si>
  <si>
    <t>PANELES SOLARES</t>
  </si>
  <si>
    <t>Maxima irradiación</t>
  </si>
  <si>
    <t>W/m2/hr</t>
  </si>
  <si>
    <t>Rendimiento Paneles Solares</t>
  </si>
  <si>
    <t>Superficie Paneles Solares Requeridos</t>
  </si>
  <si>
    <r>
      <t>Ah C</t>
    </r>
    <r>
      <rPr>
        <vertAlign val="subscript"/>
        <sz val="12"/>
        <color indexed="63"/>
        <rFont val="Calibri"/>
        <family val="2"/>
      </rPr>
      <t>100</t>
    </r>
  </si>
  <si>
    <t>KW de Energía Requeridos</t>
  </si>
  <si>
    <t>m2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</si>
</sst>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63"/>
      <name val="Rotis Sans Serif Pro"/>
      <family val="2"/>
    </font>
    <font>
      <sz val="10"/>
      <color indexed="63"/>
      <name val="Rotis Sans Serif Pro"/>
      <family val="2"/>
    </font>
    <font>
      <sz val="11"/>
      <color indexed="63"/>
      <name val="Rotis Sans Serif Pro"/>
      <family val="2"/>
    </font>
    <font>
      <b/>
      <sz val="12"/>
      <color indexed="63"/>
      <name val="Rotis Sans Serif Pro"/>
      <family val="2"/>
    </font>
    <font>
      <u val="single"/>
      <sz val="22"/>
      <color indexed="63"/>
      <name val="Calibri"/>
      <family val="2"/>
    </font>
    <font>
      <sz val="1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vertAlign val="subscript"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4C4B47"/>
      <name val="Rotis Sans Serif Pro"/>
      <family val="2"/>
    </font>
    <font>
      <sz val="10"/>
      <color rgb="FF4C4B47"/>
      <name val="Rotis Sans Serif Pro"/>
      <family val="2"/>
    </font>
    <font>
      <sz val="11"/>
      <color rgb="FF4C4B47"/>
      <name val="Rotis Sans Serif Pro"/>
      <family val="2"/>
    </font>
    <font>
      <b/>
      <sz val="12"/>
      <color rgb="FF4C4B47"/>
      <name val="Rotis Sans Serif Pro"/>
      <family val="2"/>
    </font>
    <font>
      <u val="single"/>
      <sz val="22"/>
      <color rgb="FF4C4B47"/>
      <name val="Calibri"/>
      <family val="2"/>
    </font>
    <font>
      <b/>
      <sz val="12"/>
      <color rgb="FF4C4B47"/>
      <name val="Calibri"/>
      <family val="2"/>
    </font>
    <font>
      <sz val="12"/>
      <color rgb="FF4C4B47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1CBD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8" fillId="0" borderId="0" xfId="0" applyFont="1" applyAlignment="1">
      <alignment/>
    </xf>
    <xf numFmtId="0" fontId="56" fillId="34" borderId="0" xfId="0" applyFont="1" applyFill="1" applyAlignment="1">
      <alignment horizontal="left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0" xfId="0" applyFont="1" applyBorder="1" applyAlignment="1">
      <alignment/>
    </xf>
    <xf numFmtId="4" fontId="57" fillId="0" borderId="10" xfId="0" applyNumberFormat="1" applyFont="1" applyBorder="1" applyAlignment="1">
      <alignment vertical="center"/>
    </xf>
    <xf numFmtId="9" fontId="57" fillId="0" borderId="0" xfId="0" applyNumberFormat="1" applyFont="1" applyAlignment="1">
      <alignment/>
    </xf>
    <xf numFmtId="3" fontId="57" fillId="0" borderId="11" xfId="0" applyNumberFormat="1" applyFont="1" applyBorder="1" applyAlignment="1">
      <alignment/>
    </xf>
    <xf numFmtId="0" fontId="57" fillId="0" borderId="12" xfId="0" applyFont="1" applyBorder="1" applyAlignment="1">
      <alignment horizontal="left"/>
    </xf>
    <xf numFmtId="3" fontId="57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57" fillId="0" borderId="14" xfId="0" applyFont="1" applyBorder="1" applyAlignment="1">
      <alignment/>
    </xf>
    <xf numFmtId="4" fontId="57" fillId="0" borderId="14" xfId="0" applyNumberFormat="1" applyFont="1" applyBorder="1" applyAlignment="1">
      <alignment vertical="center"/>
    </xf>
    <xf numFmtId="0" fontId="57" fillId="0" borderId="15" xfId="0" applyFont="1" applyBorder="1" applyAlignment="1">
      <alignment horizontal="left"/>
    </xf>
    <xf numFmtId="2" fontId="28" fillId="0" borderId="16" xfId="0" applyNumberFormat="1" applyFont="1" applyBorder="1" applyAlignment="1">
      <alignment/>
    </xf>
    <xf numFmtId="0" fontId="57" fillId="0" borderId="12" xfId="0" applyFont="1" applyBorder="1" applyAlignment="1">
      <alignment/>
    </xf>
    <xf numFmtId="3" fontId="57" fillId="0" borderId="12" xfId="0" applyNumberFormat="1" applyFont="1" applyBorder="1" applyAlignment="1">
      <alignment/>
    </xf>
    <xf numFmtId="0" fontId="57" fillId="0" borderId="17" xfId="0" applyFont="1" applyBorder="1" applyAlignment="1">
      <alignment horizontal="right"/>
    </xf>
    <xf numFmtId="0" fontId="57" fillId="0" borderId="18" xfId="0" applyFont="1" applyBorder="1" applyAlignment="1">
      <alignment/>
    </xf>
    <xf numFmtId="0" fontId="56" fillId="34" borderId="0" xfId="0" applyFont="1" applyFill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7" fillId="0" borderId="11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9" xfId="0" applyFont="1" applyBorder="1" applyAlignment="1">
      <alignment horizontal="center"/>
    </xf>
    <xf numFmtId="2" fontId="57" fillId="0" borderId="0" xfId="0" applyNumberFormat="1" applyFont="1" applyAlignment="1">
      <alignment vertical="center"/>
    </xf>
    <xf numFmtId="1" fontId="57" fillId="0" borderId="11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1" fontId="57" fillId="0" borderId="0" xfId="0" applyNumberFormat="1" applyFont="1" applyBorder="1" applyAlignment="1">
      <alignment/>
    </xf>
    <xf numFmtId="0" fontId="57" fillId="0" borderId="20" xfId="0" applyFont="1" applyBorder="1" applyAlignment="1">
      <alignment horizontal="left"/>
    </xf>
    <xf numFmtId="0" fontId="58" fillId="0" borderId="10" xfId="0" applyFont="1" applyBorder="1" applyAlignment="1">
      <alignment/>
    </xf>
    <xf numFmtId="2" fontId="57" fillId="0" borderId="10" xfId="0" applyNumberFormat="1" applyFont="1" applyBorder="1" applyAlignment="1">
      <alignment/>
    </xf>
    <xf numFmtId="0" fontId="58" fillId="0" borderId="0" xfId="0" applyFont="1" applyAlignment="1">
      <alignment horizontal="right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3" fontId="58" fillId="0" borderId="12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3" fontId="57" fillId="0" borderId="22" xfId="0" applyNumberFormat="1" applyFont="1" applyBorder="1" applyAlignment="1">
      <alignment horizontal="center"/>
    </xf>
    <xf numFmtId="0" fontId="57" fillId="0" borderId="23" xfId="0" applyFont="1" applyBorder="1" applyAlignment="1">
      <alignment horizontal="left"/>
    </xf>
    <xf numFmtId="0" fontId="57" fillId="0" borderId="24" xfId="0" applyFont="1" applyBorder="1" applyAlignment="1">
      <alignment/>
    </xf>
    <xf numFmtId="0" fontId="57" fillId="0" borderId="25" xfId="0" applyFont="1" applyBorder="1" applyAlignment="1">
      <alignment horizontal="left"/>
    </xf>
    <xf numFmtId="0" fontId="57" fillId="0" borderId="26" xfId="0" applyFont="1" applyBorder="1" applyAlignment="1">
      <alignment/>
    </xf>
    <xf numFmtId="0" fontId="57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0" fontId="57" fillId="0" borderId="14" xfId="0" applyNumberFormat="1" applyFont="1" applyBorder="1" applyAlignment="1">
      <alignment horizontal="center"/>
    </xf>
    <xf numFmtId="0" fontId="57" fillId="0" borderId="27" xfId="0" applyFont="1" applyBorder="1" applyAlignment="1">
      <alignment horizontal="left"/>
    </xf>
    <xf numFmtId="0" fontId="59" fillId="0" borderId="28" xfId="52" applyFont="1" applyBorder="1">
      <alignment/>
      <protection/>
    </xf>
    <xf numFmtId="0" fontId="58" fillId="0" borderId="29" xfId="0" applyFont="1" applyBorder="1" applyAlignment="1">
      <alignment/>
    </xf>
    <xf numFmtId="0" fontId="58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4" fontId="58" fillId="0" borderId="29" xfId="0" applyNumberFormat="1" applyFont="1" applyBorder="1" applyAlignment="1">
      <alignment horizontal="center"/>
    </xf>
    <xf numFmtId="0" fontId="58" fillId="0" borderId="3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30"/>
  <sheetViews>
    <sheetView zoomScalePageLayoutView="0" workbookViewId="0" topLeftCell="A2">
      <selection activeCell="G12" sqref="G12"/>
    </sheetView>
  </sheetViews>
  <sheetFormatPr defaultColWidth="11.421875" defaultRowHeight="12.75"/>
  <cols>
    <col min="1" max="7" width="8.7109375" style="0" customWidth="1"/>
  </cols>
  <sheetData>
    <row r="7" spans="3:6" ht="12.75">
      <c r="C7" s="12" t="s">
        <v>6</v>
      </c>
      <c r="D7" s="12"/>
      <c r="E7" s="12"/>
      <c r="F7" s="12"/>
    </row>
    <row r="9" spans="2:7" ht="12.7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7" ht="12.75">
      <c r="B10" s="2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2:7" ht="12.75">
      <c r="B11" s="2">
        <v>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2:7" ht="12.75">
      <c r="B12" s="2">
        <v>4</v>
      </c>
      <c r="C12" s="1">
        <v>20</v>
      </c>
      <c r="D12" s="1">
        <v>45</v>
      </c>
      <c r="E12" s="1">
        <v>80</v>
      </c>
      <c r="F12" s="1">
        <v>250</v>
      </c>
      <c r="G12" s="1">
        <v>510</v>
      </c>
    </row>
    <row r="13" spans="2:7" ht="12.75">
      <c r="B13" s="2">
        <v>6</v>
      </c>
      <c r="C13" s="1">
        <v>55</v>
      </c>
      <c r="D13" s="1">
        <v>135</v>
      </c>
      <c r="E13" s="1">
        <v>220</v>
      </c>
      <c r="F13" s="1">
        <v>550</v>
      </c>
      <c r="G13" s="1">
        <v>1050</v>
      </c>
    </row>
    <row r="14" spans="2:7" ht="12.75">
      <c r="B14" s="2">
        <v>8</v>
      </c>
      <c r="C14" s="1">
        <v>140</v>
      </c>
      <c r="D14" s="1">
        <v>340</v>
      </c>
      <c r="E14" s="1">
        <v>560</v>
      </c>
      <c r="F14" s="1">
        <v>980</v>
      </c>
      <c r="G14" s="1">
        <v>1925</v>
      </c>
    </row>
    <row r="15" spans="2:7" ht="12.75">
      <c r="B15" s="2">
        <v>10</v>
      </c>
      <c r="C15" s="1">
        <v>215</v>
      </c>
      <c r="D15" s="1">
        <v>510</v>
      </c>
      <c r="E15" s="1">
        <v>860</v>
      </c>
      <c r="F15" s="1">
        <v>1300</v>
      </c>
      <c r="G15" s="1">
        <v>2500</v>
      </c>
    </row>
    <row r="16" spans="2:7" ht="12.75">
      <c r="B16" s="2">
        <v>12</v>
      </c>
      <c r="C16" s="1">
        <v>250</v>
      </c>
      <c r="D16" s="1">
        <v>600</v>
      </c>
      <c r="E16" s="1">
        <v>1000</v>
      </c>
      <c r="F16" s="1">
        <v>1550</v>
      </c>
      <c r="G16" s="1">
        <v>3075</v>
      </c>
    </row>
    <row r="17" spans="2:7" ht="12.75">
      <c r="B17" s="2">
        <v>14</v>
      </c>
      <c r="C17" s="1">
        <v>265</v>
      </c>
      <c r="D17" s="1">
        <v>630</v>
      </c>
      <c r="E17" s="1">
        <v>1050</v>
      </c>
      <c r="F17" s="1">
        <v>1775</v>
      </c>
      <c r="G17" s="1">
        <v>3500</v>
      </c>
    </row>
    <row r="18" spans="2:7" ht="12.75">
      <c r="B18" s="2">
        <v>16</v>
      </c>
      <c r="C18" s="1">
        <v>200</v>
      </c>
      <c r="D18" s="1">
        <v>515</v>
      </c>
      <c r="E18" s="1">
        <v>860</v>
      </c>
      <c r="F18" s="1">
        <v>1530</v>
      </c>
      <c r="G18" s="1">
        <v>3050</v>
      </c>
    </row>
    <row r="19" spans="2:7" ht="12.75">
      <c r="B19" s="2">
        <v>18</v>
      </c>
      <c r="C19" s="1">
        <v>210</v>
      </c>
      <c r="D19" s="1">
        <v>527</v>
      </c>
      <c r="E19" s="1">
        <v>880</v>
      </c>
      <c r="F19" s="1">
        <v>1600</v>
      </c>
      <c r="G19" s="1">
        <v>3150</v>
      </c>
    </row>
    <row r="20" spans="2:7" ht="12.75">
      <c r="B20" s="2">
        <v>20</v>
      </c>
      <c r="C20" s="1">
        <v>220</v>
      </c>
      <c r="D20" s="1">
        <v>535</v>
      </c>
      <c r="E20" s="1">
        <v>900</v>
      </c>
      <c r="F20" s="1">
        <v>1650</v>
      </c>
      <c r="G20" s="1">
        <v>3200</v>
      </c>
    </row>
    <row r="23" spans="3:6" ht="12.75">
      <c r="C23" s="12" t="s">
        <v>7</v>
      </c>
      <c r="D23" s="12"/>
      <c r="E23" s="12"/>
      <c r="F23" s="12"/>
    </row>
    <row r="25" spans="2:8" ht="12.75"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3" t="s">
        <v>25</v>
      </c>
    </row>
    <row r="26" spans="2:8" ht="12.75">
      <c r="B26" s="2">
        <v>4</v>
      </c>
      <c r="C26" s="1">
        <v>22</v>
      </c>
      <c r="D26" s="1">
        <v>49</v>
      </c>
      <c r="E26" s="1">
        <v>87</v>
      </c>
      <c r="F26" s="1">
        <v>274</v>
      </c>
      <c r="G26" s="1">
        <v>808</v>
      </c>
      <c r="H26" s="1">
        <v>1.5</v>
      </c>
    </row>
    <row r="27" spans="2:8" ht="12.75">
      <c r="B27" s="2">
        <v>5</v>
      </c>
      <c r="C27" s="1">
        <v>35</v>
      </c>
      <c r="D27" s="1">
        <v>83</v>
      </c>
      <c r="E27" s="1">
        <v>139</v>
      </c>
      <c r="F27" s="1">
        <v>371</v>
      </c>
      <c r="G27" s="1">
        <v>723</v>
      </c>
      <c r="H27" s="1">
        <v>1.27</v>
      </c>
    </row>
    <row r="28" spans="2:8" ht="12.75">
      <c r="B28" s="2">
        <v>6</v>
      </c>
      <c r="C28" s="1">
        <v>47</v>
      </c>
      <c r="D28" s="1">
        <v>114</v>
      </c>
      <c r="E28" s="1">
        <v>186</v>
      </c>
      <c r="F28" s="1">
        <v>466</v>
      </c>
      <c r="G28" s="1">
        <v>889</v>
      </c>
      <c r="H28" s="1">
        <v>1.16</v>
      </c>
    </row>
    <row r="29" spans="2:8" ht="12.75">
      <c r="B29" s="2">
        <v>7</v>
      </c>
      <c r="C29" s="1">
        <v>79</v>
      </c>
      <c r="D29" s="1">
        <v>192</v>
      </c>
      <c r="E29" s="1">
        <v>316</v>
      </c>
      <c r="F29" s="1">
        <v>620</v>
      </c>
      <c r="G29" s="1">
        <v>1205</v>
      </c>
      <c r="H29" s="1">
        <v>1.11</v>
      </c>
    </row>
    <row r="30" spans="2:8" ht="12.75">
      <c r="B30" s="2">
        <v>8</v>
      </c>
      <c r="C30" s="1">
        <v>107</v>
      </c>
      <c r="D30" s="1">
        <v>261</v>
      </c>
      <c r="E30" s="1">
        <v>429</v>
      </c>
      <c r="F30" s="1">
        <v>996</v>
      </c>
      <c r="G30" s="1">
        <v>1916</v>
      </c>
      <c r="H30" s="1">
        <v>1.05</v>
      </c>
    </row>
  </sheetData>
  <sheetProtection/>
  <mergeCells count="2">
    <mergeCell ref="C7:F7"/>
    <mergeCell ref="C23:F2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9"/>
  <sheetViews>
    <sheetView showGridLines="0" tabSelected="1" zoomScale="64" zoomScaleNormal="64" zoomScalePageLayoutView="0" workbookViewId="0" topLeftCell="A7">
      <selection activeCell="N55" sqref="N55"/>
    </sheetView>
  </sheetViews>
  <sheetFormatPr defaultColWidth="11.421875" defaultRowHeight="12.75"/>
  <cols>
    <col min="1" max="1" width="7.140625" style="0" customWidth="1"/>
    <col min="2" max="2" width="14.140625" style="0" customWidth="1"/>
    <col min="3" max="3" width="8.8515625" style="0" customWidth="1"/>
    <col min="4" max="4" width="9.421875" style="0" customWidth="1"/>
    <col min="5" max="5" width="9.140625" style="0" customWidth="1"/>
    <col min="6" max="6" width="13.57421875" style="0" customWidth="1"/>
    <col min="7" max="7" width="10.00390625" style="0" customWidth="1"/>
    <col min="8" max="8" width="13.8515625" style="0" customWidth="1"/>
    <col min="9" max="9" width="12.00390625" style="0" customWidth="1"/>
    <col min="10" max="11" width="12.8515625" style="0" customWidth="1"/>
    <col min="12" max="12" width="8.8515625" style="0" customWidth="1"/>
    <col min="13" max="13" width="4.00390625" style="0" customWidth="1"/>
    <col min="14" max="14" width="20.140625" style="0" customWidth="1"/>
    <col min="15" max="15" width="14.57421875" style="0" customWidth="1"/>
    <col min="21" max="21" width="12.8515625" style="0" customWidth="1"/>
  </cols>
  <sheetData>
    <row r="2" spans="2:6" ht="12.75">
      <c r="B2" s="12"/>
      <c r="C2" s="12"/>
      <c r="D2" s="12"/>
      <c r="E2" s="12"/>
      <c r="F2" s="12"/>
    </row>
    <row r="3" spans="2:6" ht="12.75">
      <c r="B3" s="12"/>
      <c r="C3" s="12"/>
      <c r="D3" s="12"/>
      <c r="E3" s="12"/>
      <c r="F3" s="12"/>
    </row>
    <row r="4" spans="2:6" ht="12.75">
      <c r="B4" s="12"/>
      <c r="C4" s="12"/>
      <c r="D4" s="12"/>
      <c r="E4" s="12"/>
      <c r="F4" s="12"/>
    </row>
    <row r="5" spans="2:11" ht="12.75">
      <c r="B5" s="12"/>
      <c r="C5" s="12"/>
      <c r="D5" s="12"/>
      <c r="E5" s="12"/>
      <c r="F5" s="12"/>
      <c r="G5" s="5"/>
      <c r="H5" s="5"/>
      <c r="I5" s="5"/>
      <c r="J5" s="5"/>
      <c r="K5" s="5"/>
    </row>
    <row r="6" spans="2:11" ht="12.75">
      <c r="B6" s="4"/>
      <c r="C6" s="4"/>
      <c r="D6" s="4"/>
      <c r="E6" s="4"/>
      <c r="F6" s="4"/>
      <c r="G6" s="5"/>
      <c r="H6" s="5"/>
      <c r="I6" s="5"/>
      <c r="J6" s="5"/>
      <c r="K6" s="5"/>
    </row>
    <row r="7" spans="2:11" ht="12.75">
      <c r="B7" s="4"/>
      <c r="C7" s="4"/>
      <c r="D7" s="4"/>
      <c r="E7" s="4"/>
      <c r="F7" s="4"/>
      <c r="G7" s="5"/>
      <c r="H7" s="5"/>
      <c r="I7" s="5"/>
      <c r="J7" s="5"/>
      <c r="K7" s="5"/>
    </row>
    <row r="8" spans="2:21" ht="12.75" customHeight="1">
      <c r="B8" s="14" t="s">
        <v>42</v>
      </c>
      <c r="C8" s="14"/>
      <c r="D8" s="14"/>
      <c r="E8" s="14"/>
      <c r="F8" s="14"/>
      <c r="G8" s="14"/>
      <c r="H8" s="14"/>
      <c r="I8" s="14"/>
      <c r="J8" s="15"/>
      <c r="K8" s="15"/>
      <c r="L8" s="16"/>
      <c r="M8" s="16"/>
      <c r="N8" s="14" t="s">
        <v>70</v>
      </c>
      <c r="O8" s="14"/>
      <c r="P8" s="14"/>
      <c r="Q8" s="14"/>
      <c r="R8" s="14"/>
      <c r="S8" s="14"/>
      <c r="T8" s="14"/>
      <c r="U8" s="14"/>
    </row>
    <row r="9" spans="2:21" ht="12.75" customHeight="1">
      <c r="B9" s="14"/>
      <c r="C9" s="14"/>
      <c r="D9" s="14"/>
      <c r="E9" s="14"/>
      <c r="F9" s="14"/>
      <c r="G9" s="14"/>
      <c r="H9" s="14"/>
      <c r="I9" s="14"/>
      <c r="J9" s="15"/>
      <c r="K9" s="15"/>
      <c r="L9" s="16"/>
      <c r="M9" s="16"/>
      <c r="N9" s="14"/>
      <c r="O9" s="14"/>
      <c r="P9" s="14"/>
      <c r="Q9" s="14"/>
      <c r="R9" s="14"/>
      <c r="S9" s="14"/>
      <c r="T9" s="14"/>
      <c r="U9" s="14"/>
    </row>
    <row r="10" spans="2:21" ht="1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ht="15.75" customHeight="1">
      <c r="B11" s="17" t="s">
        <v>8</v>
      </c>
      <c r="C11" s="17"/>
      <c r="D11" s="17"/>
      <c r="E11" s="17"/>
      <c r="F11" s="17"/>
      <c r="G11" s="17"/>
      <c r="H11" s="17"/>
      <c r="I11" s="17"/>
      <c r="J11" s="18" t="s">
        <v>66</v>
      </c>
      <c r="K11" s="18"/>
      <c r="L11" s="18"/>
      <c r="M11" s="16"/>
      <c r="N11" s="17" t="s">
        <v>57</v>
      </c>
      <c r="O11" s="17"/>
      <c r="P11" s="17"/>
      <c r="Q11" s="17"/>
      <c r="R11" s="17"/>
      <c r="S11" s="17"/>
      <c r="T11" s="17"/>
      <c r="U11" s="17"/>
    </row>
    <row r="12" spans="2:21" ht="33" customHeight="1">
      <c r="B12" s="19"/>
      <c r="C12" s="19"/>
      <c r="D12" s="19"/>
      <c r="E12" s="19" t="s">
        <v>53</v>
      </c>
      <c r="F12" s="19"/>
      <c r="G12" s="19"/>
      <c r="H12" s="19"/>
      <c r="I12" s="19"/>
      <c r="J12" s="20">
        <f>+P12</f>
        <v>7</v>
      </c>
      <c r="K12" s="21">
        <f>+F18-J12</f>
        <v>9</v>
      </c>
      <c r="L12" s="22">
        <f>24-J12-K12</f>
        <v>8</v>
      </c>
      <c r="M12" s="16"/>
      <c r="N12" s="23" t="s">
        <v>59</v>
      </c>
      <c r="O12" s="23"/>
      <c r="P12" s="24">
        <v>7</v>
      </c>
      <c r="Q12" s="25" t="s">
        <v>60</v>
      </c>
      <c r="R12" s="26"/>
      <c r="S12" s="26"/>
      <c r="T12" s="26"/>
      <c r="U12" s="26"/>
    </row>
    <row r="13" spans="2:21" ht="29.25" customHeight="1">
      <c r="B13" s="19"/>
      <c r="C13" s="19"/>
      <c r="D13" s="27" t="s">
        <v>9</v>
      </c>
      <c r="E13" s="27" t="s">
        <v>10</v>
      </c>
      <c r="F13" s="27" t="s">
        <v>11</v>
      </c>
      <c r="G13" s="19"/>
      <c r="H13" s="28" t="s">
        <v>13</v>
      </c>
      <c r="I13" s="29"/>
      <c r="J13" s="20" t="s">
        <v>64</v>
      </c>
      <c r="K13" s="30" t="s">
        <v>65</v>
      </c>
      <c r="L13" s="30"/>
      <c r="M13" s="16"/>
      <c r="N13" s="24"/>
      <c r="O13" s="24"/>
      <c r="P13" s="31" t="s">
        <v>9</v>
      </c>
      <c r="Q13" s="20" t="s">
        <v>58</v>
      </c>
      <c r="R13" s="20" t="s">
        <v>54</v>
      </c>
      <c r="S13" s="24"/>
      <c r="T13" s="32" t="s">
        <v>55</v>
      </c>
      <c r="U13" s="33"/>
    </row>
    <row r="14" spans="2:21" ht="15" customHeight="1">
      <c r="B14" s="34" t="s">
        <v>44</v>
      </c>
      <c r="C14" s="35"/>
      <c r="D14" s="36"/>
      <c r="E14" s="36"/>
      <c r="F14" s="37"/>
      <c r="G14" s="38"/>
      <c r="H14" s="39">
        <f aca="true" t="shared" si="0" ref="H14:H25">D14*E14*F14</f>
        <v>0</v>
      </c>
      <c r="I14" s="40" t="s">
        <v>12</v>
      </c>
      <c r="J14" s="41"/>
      <c r="K14" s="41"/>
      <c r="L14" s="42"/>
      <c r="M14" s="16"/>
      <c r="N14" s="34" t="s">
        <v>44</v>
      </c>
      <c r="O14" s="35"/>
      <c r="P14" s="36"/>
      <c r="Q14" s="36"/>
      <c r="R14" s="36"/>
      <c r="S14" s="38"/>
      <c r="T14" s="39">
        <f>P14*Q14*R14/60</f>
        <v>0</v>
      </c>
      <c r="U14" s="43" t="s">
        <v>56</v>
      </c>
    </row>
    <row r="15" spans="2:21" ht="15" customHeight="1">
      <c r="B15" s="34" t="s">
        <v>45</v>
      </c>
      <c r="C15" s="35"/>
      <c r="D15" s="36"/>
      <c r="E15" s="36"/>
      <c r="F15" s="37"/>
      <c r="G15" s="38"/>
      <c r="H15" s="39">
        <f t="shared" si="0"/>
        <v>0</v>
      </c>
      <c r="I15" s="40" t="s">
        <v>12</v>
      </c>
      <c r="J15" s="41"/>
      <c r="K15" s="41"/>
      <c r="L15" s="42"/>
      <c r="M15" s="16"/>
      <c r="N15" s="34" t="s">
        <v>45</v>
      </c>
      <c r="O15" s="35"/>
      <c r="P15" s="36"/>
      <c r="Q15" s="36"/>
      <c r="R15" s="36"/>
      <c r="S15" s="38"/>
      <c r="T15" s="39">
        <f>P15*Q15*R15/60</f>
        <v>0</v>
      </c>
      <c r="U15" s="43" t="s">
        <v>56</v>
      </c>
    </row>
    <row r="16" spans="2:21" ht="15.75">
      <c r="B16" s="34" t="s">
        <v>47</v>
      </c>
      <c r="C16" s="35"/>
      <c r="D16" s="36"/>
      <c r="E16" s="36"/>
      <c r="F16" s="37"/>
      <c r="G16" s="19"/>
      <c r="H16" s="39">
        <f t="shared" si="0"/>
        <v>0</v>
      </c>
      <c r="I16" s="40" t="s">
        <v>12</v>
      </c>
      <c r="J16" s="41"/>
      <c r="K16" s="41"/>
      <c r="L16" s="42"/>
      <c r="M16" s="16"/>
      <c r="N16" s="34" t="s">
        <v>47</v>
      </c>
      <c r="O16" s="35"/>
      <c r="P16" s="36"/>
      <c r="Q16" s="36"/>
      <c r="R16" s="36"/>
      <c r="S16" s="19"/>
      <c r="T16" s="39">
        <f>P16*Q16*R16/60</f>
        <v>0</v>
      </c>
      <c r="U16" s="43" t="s">
        <v>56</v>
      </c>
    </row>
    <row r="17" spans="2:21" ht="15.75">
      <c r="B17" s="34" t="s">
        <v>48</v>
      </c>
      <c r="C17" s="35"/>
      <c r="D17" s="36"/>
      <c r="E17" s="36"/>
      <c r="F17" s="37"/>
      <c r="G17" s="19"/>
      <c r="H17" s="39">
        <f t="shared" si="0"/>
        <v>0</v>
      </c>
      <c r="I17" s="40" t="s">
        <v>12</v>
      </c>
      <c r="J17" s="41"/>
      <c r="K17" s="41"/>
      <c r="L17" s="42"/>
      <c r="M17" s="16"/>
      <c r="N17" s="34" t="s">
        <v>48</v>
      </c>
      <c r="O17" s="35"/>
      <c r="P17" s="36"/>
      <c r="Q17" s="36"/>
      <c r="R17" s="36"/>
      <c r="S17" s="19"/>
      <c r="T17" s="39">
        <f>P17*Q17*R17/60</f>
        <v>0</v>
      </c>
      <c r="U17" s="43" t="s">
        <v>56</v>
      </c>
    </row>
    <row r="18" spans="2:21" ht="15.75">
      <c r="B18" s="34" t="s">
        <v>50</v>
      </c>
      <c r="C18" s="35"/>
      <c r="D18" s="36">
        <v>1</v>
      </c>
      <c r="E18" s="36">
        <v>300</v>
      </c>
      <c r="F18" s="37">
        <v>16</v>
      </c>
      <c r="G18" s="19"/>
      <c r="H18" s="39">
        <f t="shared" si="0"/>
        <v>4800</v>
      </c>
      <c r="I18" s="40" t="s">
        <v>12</v>
      </c>
      <c r="J18" s="41">
        <f>+E18*J12</f>
        <v>2100</v>
      </c>
      <c r="K18" s="41">
        <f>+E18*K12</f>
        <v>2700</v>
      </c>
      <c r="L18" s="42">
        <f>+H18-J18-K18</f>
        <v>0</v>
      </c>
      <c r="M18" s="16"/>
      <c r="N18" s="34" t="s">
        <v>50</v>
      </c>
      <c r="O18" s="35"/>
      <c r="P18" s="36">
        <v>1</v>
      </c>
      <c r="Q18" s="36">
        <v>300</v>
      </c>
      <c r="R18" s="36">
        <v>60</v>
      </c>
      <c r="S18" s="19"/>
      <c r="T18" s="39">
        <f>P18*Q18*R18/60</f>
        <v>300</v>
      </c>
      <c r="U18" s="43" t="s">
        <v>56</v>
      </c>
    </row>
    <row r="19" spans="2:21" ht="15.75">
      <c r="B19" s="34" t="s">
        <v>51</v>
      </c>
      <c r="C19" s="35"/>
      <c r="D19" s="36"/>
      <c r="E19" s="36"/>
      <c r="F19" s="37"/>
      <c r="G19" s="19" t="s">
        <v>43</v>
      </c>
      <c r="H19" s="39">
        <f t="shared" si="0"/>
        <v>0</v>
      </c>
      <c r="I19" s="40" t="s">
        <v>12</v>
      </c>
      <c r="J19" s="41"/>
      <c r="K19" s="41"/>
      <c r="L19" s="42"/>
      <c r="M19" s="16"/>
      <c r="N19" s="34" t="s">
        <v>51</v>
      </c>
      <c r="O19" s="35"/>
      <c r="P19" s="36"/>
      <c r="Q19" s="36"/>
      <c r="R19" s="36"/>
      <c r="S19" s="19" t="s">
        <v>43</v>
      </c>
      <c r="T19" s="39">
        <f aca="true" t="shared" si="1" ref="T19:T25">P19*Q19*R19/60</f>
        <v>0</v>
      </c>
      <c r="U19" s="43" t="s">
        <v>56</v>
      </c>
    </row>
    <row r="20" spans="2:21" ht="15.75">
      <c r="B20" s="34" t="s">
        <v>46</v>
      </c>
      <c r="C20" s="35"/>
      <c r="D20" s="36"/>
      <c r="E20" s="36"/>
      <c r="F20" s="37"/>
      <c r="G20" s="19" t="s">
        <v>43</v>
      </c>
      <c r="H20" s="39">
        <f t="shared" si="0"/>
        <v>0</v>
      </c>
      <c r="I20" s="40" t="s">
        <v>12</v>
      </c>
      <c r="J20" s="41"/>
      <c r="K20" s="41"/>
      <c r="L20" s="42"/>
      <c r="M20" s="16"/>
      <c r="N20" s="34" t="s">
        <v>46</v>
      </c>
      <c r="O20" s="35"/>
      <c r="P20" s="36"/>
      <c r="Q20" s="36"/>
      <c r="R20" s="36"/>
      <c r="S20" s="19" t="s">
        <v>43</v>
      </c>
      <c r="T20" s="39">
        <f t="shared" si="1"/>
        <v>0</v>
      </c>
      <c r="U20" s="43" t="s">
        <v>56</v>
      </c>
    </row>
    <row r="21" spans="2:21" ht="15.75">
      <c r="B21" s="34" t="s">
        <v>52</v>
      </c>
      <c r="C21" s="35"/>
      <c r="D21" s="36">
        <v>4</v>
      </c>
      <c r="E21" s="36">
        <v>1350</v>
      </c>
      <c r="F21" s="37">
        <f>+R21*P12/60</f>
        <v>1.05</v>
      </c>
      <c r="G21" s="19"/>
      <c r="H21" s="39">
        <f t="shared" si="0"/>
        <v>5670</v>
      </c>
      <c r="I21" s="40" t="s">
        <v>12</v>
      </c>
      <c r="J21" s="41">
        <f>+H21</f>
        <v>5670</v>
      </c>
      <c r="K21" s="41">
        <v>0</v>
      </c>
      <c r="L21" s="42">
        <v>0</v>
      </c>
      <c r="M21" s="16"/>
      <c r="N21" s="34" t="s">
        <v>52</v>
      </c>
      <c r="O21" s="35"/>
      <c r="P21" s="36">
        <v>4</v>
      </c>
      <c r="Q21" s="36">
        <v>1350</v>
      </c>
      <c r="R21" s="36">
        <v>9</v>
      </c>
      <c r="S21" s="19"/>
      <c r="T21" s="39">
        <f>+P21*Q21*R21/60</f>
        <v>810</v>
      </c>
      <c r="U21" s="43" t="s">
        <v>56</v>
      </c>
    </row>
    <row r="22" spans="2:21" ht="15.75">
      <c r="B22" s="34" t="str">
        <f>+N22</f>
        <v>Sensores + tarjetas</v>
      </c>
      <c r="C22" s="35"/>
      <c r="D22" s="36">
        <v>1</v>
      </c>
      <c r="E22" s="36">
        <v>200</v>
      </c>
      <c r="F22" s="37">
        <f>+P12</f>
        <v>7</v>
      </c>
      <c r="G22" s="19"/>
      <c r="H22" s="39">
        <f t="shared" si="0"/>
        <v>1400</v>
      </c>
      <c r="I22" s="40" t="s">
        <v>12</v>
      </c>
      <c r="J22" s="41">
        <f>+H22</f>
        <v>1400</v>
      </c>
      <c r="K22" s="41">
        <v>0</v>
      </c>
      <c r="L22" s="42">
        <v>0</v>
      </c>
      <c r="M22" s="16"/>
      <c r="N22" s="34" t="s">
        <v>62</v>
      </c>
      <c r="O22" s="35"/>
      <c r="P22" s="36">
        <v>1</v>
      </c>
      <c r="Q22" s="36">
        <v>200</v>
      </c>
      <c r="R22" s="36">
        <v>60</v>
      </c>
      <c r="S22" s="19"/>
      <c r="T22" s="39">
        <f>P22*Q22*R22/60</f>
        <v>200</v>
      </c>
      <c r="U22" s="43" t="s">
        <v>56</v>
      </c>
    </row>
    <row r="23" spans="2:21" ht="15.75">
      <c r="B23" s="34"/>
      <c r="C23" s="44"/>
      <c r="D23" s="36"/>
      <c r="E23" s="45"/>
      <c r="F23" s="46"/>
      <c r="G23" s="19"/>
      <c r="H23" s="39">
        <f t="shared" si="0"/>
        <v>0</v>
      </c>
      <c r="I23" s="47" t="s">
        <v>12</v>
      </c>
      <c r="J23" s="41"/>
      <c r="K23" s="41"/>
      <c r="L23" s="42"/>
      <c r="M23" s="16"/>
      <c r="N23" s="34"/>
      <c r="O23" s="44"/>
      <c r="P23" s="36"/>
      <c r="Q23" s="45"/>
      <c r="R23" s="45"/>
      <c r="S23" s="19"/>
      <c r="T23" s="39">
        <f t="shared" si="1"/>
        <v>0</v>
      </c>
      <c r="U23" s="43" t="s">
        <v>56</v>
      </c>
    </row>
    <row r="24" spans="2:21" ht="15.75">
      <c r="B24" s="34"/>
      <c r="C24" s="44"/>
      <c r="D24" s="36"/>
      <c r="E24" s="45"/>
      <c r="F24" s="46"/>
      <c r="G24" s="19"/>
      <c r="H24" s="39">
        <f t="shared" si="0"/>
        <v>0</v>
      </c>
      <c r="I24" s="47" t="s">
        <v>12</v>
      </c>
      <c r="J24" s="41"/>
      <c r="K24" s="41"/>
      <c r="L24" s="42"/>
      <c r="M24" s="16"/>
      <c r="N24" s="34"/>
      <c r="O24" s="44"/>
      <c r="P24" s="36"/>
      <c r="Q24" s="45"/>
      <c r="R24" s="45"/>
      <c r="S24" s="19"/>
      <c r="T24" s="39">
        <f t="shared" si="1"/>
        <v>0</v>
      </c>
      <c r="U24" s="43" t="s">
        <v>56</v>
      </c>
    </row>
    <row r="25" spans="2:21" ht="16.5" thickBot="1">
      <c r="B25" s="34" t="s">
        <v>41</v>
      </c>
      <c r="C25" s="35"/>
      <c r="D25" s="36"/>
      <c r="E25" s="45"/>
      <c r="F25" s="46"/>
      <c r="G25" s="19"/>
      <c r="H25" s="39">
        <f t="shared" si="0"/>
        <v>0</v>
      </c>
      <c r="I25" s="47" t="s">
        <v>12</v>
      </c>
      <c r="J25" s="41"/>
      <c r="K25" s="41"/>
      <c r="L25" s="42"/>
      <c r="M25" s="16"/>
      <c r="N25" s="34" t="s">
        <v>41</v>
      </c>
      <c r="O25" s="35"/>
      <c r="P25" s="36"/>
      <c r="Q25" s="45"/>
      <c r="R25" s="45"/>
      <c r="S25" s="19"/>
      <c r="T25" s="39">
        <f t="shared" si="1"/>
        <v>0</v>
      </c>
      <c r="U25" s="43" t="s">
        <v>56</v>
      </c>
    </row>
    <row r="26" spans="2:21" ht="15.75">
      <c r="B26" s="28" t="s">
        <v>26</v>
      </c>
      <c r="C26" s="29"/>
      <c r="D26" s="19"/>
      <c r="E26" s="16"/>
      <c r="F26" s="48">
        <f>+H26/T26</f>
        <v>9.061068702290076</v>
      </c>
      <c r="G26" s="49"/>
      <c r="H26" s="50">
        <f>SUM(H14:H25)</f>
        <v>11870</v>
      </c>
      <c r="I26" s="40" t="s">
        <v>63</v>
      </c>
      <c r="J26" s="41">
        <f>SUM(J14:J25)</f>
        <v>9170</v>
      </c>
      <c r="K26" s="41">
        <f>SUM(K14:K25)</f>
        <v>2700</v>
      </c>
      <c r="L26" s="41">
        <f>SUM(L14:L25)</f>
        <v>0</v>
      </c>
      <c r="M26" s="16"/>
      <c r="N26" s="28" t="s">
        <v>26</v>
      </c>
      <c r="O26" s="29"/>
      <c r="P26" s="19"/>
      <c r="Q26" s="16">
        <f>SUM(Q14:Q25)</f>
        <v>1850</v>
      </c>
      <c r="R26" s="48">
        <f>+T26/Q26*60</f>
        <v>42.486486486486484</v>
      </c>
      <c r="S26" s="49"/>
      <c r="T26" s="71">
        <f>SUM(T14:T25)</f>
        <v>1310</v>
      </c>
      <c r="U26" s="43" t="s">
        <v>56</v>
      </c>
    </row>
    <row r="27" spans="2:21" ht="16.5" thickBot="1">
      <c r="B27" s="19"/>
      <c r="C27" s="19"/>
      <c r="D27" s="19"/>
      <c r="E27" s="19"/>
      <c r="F27" s="51" t="s">
        <v>61</v>
      </c>
      <c r="G27" s="19"/>
      <c r="H27" s="19"/>
      <c r="I27" s="19"/>
      <c r="J27" s="19"/>
      <c r="K27" s="19"/>
      <c r="L27" s="16"/>
      <c r="M27" s="16"/>
      <c r="N27" s="19"/>
      <c r="O27" s="19"/>
      <c r="P27" s="19"/>
      <c r="Q27" s="19"/>
      <c r="R27" s="52" t="s">
        <v>61</v>
      </c>
      <c r="S27" s="19"/>
      <c r="T27" s="19"/>
      <c r="U27" s="19"/>
    </row>
    <row r="28" spans="2:21" ht="15.75">
      <c r="B28" s="17" t="s">
        <v>14</v>
      </c>
      <c r="C28" s="17"/>
      <c r="D28" s="17"/>
      <c r="E28" s="17"/>
      <c r="F28" s="17"/>
      <c r="G28" s="17"/>
      <c r="H28" s="17"/>
      <c r="I28" s="17"/>
      <c r="J28" s="53"/>
      <c r="K28" s="53"/>
      <c r="L28" s="16"/>
      <c r="M28" s="16"/>
      <c r="N28" s="54"/>
      <c r="O28" s="54"/>
      <c r="P28" s="54"/>
      <c r="Q28" s="54"/>
      <c r="R28" s="54"/>
      <c r="S28" s="54"/>
      <c r="T28" s="54"/>
      <c r="U28" s="54"/>
    </row>
    <row r="29" spans="2:21" ht="15.75">
      <c r="B29" s="19"/>
      <c r="C29" s="19"/>
      <c r="D29" s="19"/>
      <c r="E29" s="19"/>
      <c r="F29" s="19"/>
      <c r="G29" s="19"/>
      <c r="H29" s="19"/>
      <c r="I29" s="19"/>
      <c r="J29" s="55" t="s">
        <v>67</v>
      </c>
      <c r="K29" s="55"/>
      <c r="L29" s="55"/>
      <c r="M29" s="16"/>
      <c r="N29" s="54"/>
      <c r="O29" s="54"/>
      <c r="P29" s="54"/>
      <c r="Q29" s="54"/>
      <c r="R29" s="54"/>
      <c r="S29" s="54"/>
      <c r="T29" s="54"/>
      <c r="U29" s="54"/>
    </row>
    <row r="30" spans="2:21" ht="15.75">
      <c r="B30" s="56" t="s">
        <v>15</v>
      </c>
      <c r="C30" s="56"/>
      <c r="D30" s="19"/>
      <c r="E30" s="57">
        <v>24</v>
      </c>
      <c r="F30" s="58" t="s">
        <v>18</v>
      </c>
      <c r="G30" s="19"/>
      <c r="H30" s="19"/>
      <c r="I30" s="19"/>
      <c r="J30" s="19">
        <f>+E30</f>
        <v>24</v>
      </c>
      <c r="K30" s="19">
        <f>+E30</f>
        <v>24</v>
      </c>
      <c r="L30" s="16"/>
      <c r="M30" s="16"/>
      <c r="N30" s="54"/>
      <c r="O30" s="54"/>
      <c r="P30" s="54"/>
      <c r="Q30" s="54"/>
      <c r="R30" s="54"/>
      <c r="S30" s="54"/>
      <c r="T30" s="54"/>
      <c r="U30" s="54"/>
    </row>
    <row r="31" spans="2:21" ht="15.75">
      <c r="B31" s="56" t="s">
        <v>17</v>
      </c>
      <c r="C31" s="56"/>
      <c r="D31" s="19"/>
      <c r="E31" s="57">
        <v>0.5</v>
      </c>
      <c r="F31" s="58" t="s">
        <v>19</v>
      </c>
      <c r="G31" s="59" t="s">
        <v>68</v>
      </c>
      <c r="H31" s="55"/>
      <c r="I31" s="55"/>
      <c r="J31" s="60">
        <f>+(H26-J26)/J26/P12</f>
        <v>0.042062626577348494</v>
      </c>
      <c r="K31" s="60">
        <f>+K26/H26</f>
        <v>0.22746419545071608</v>
      </c>
      <c r="L31" s="16"/>
      <c r="M31" s="16"/>
      <c r="N31" s="54"/>
      <c r="O31" s="54"/>
      <c r="P31" s="54"/>
      <c r="Q31" s="54"/>
      <c r="R31" s="54"/>
      <c r="S31" s="54"/>
      <c r="T31" s="54"/>
      <c r="U31" s="54"/>
    </row>
    <row r="32" spans="2:21" ht="18.75">
      <c r="B32" s="56" t="s">
        <v>16</v>
      </c>
      <c r="C32" s="56"/>
      <c r="D32" s="19"/>
      <c r="E32" s="61">
        <f>+K32/K31*E31</f>
        <v>64.6875</v>
      </c>
      <c r="F32" s="58" t="s">
        <v>76</v>
      </c>
      <c r="G32" s="19"/>
      <c r="H32" s="19"/>
      <c r="I32" s="19"/>
      <c r="J32" s="62">
        <f>+(J26*J31*1.15)/J30</f>
        <v>18.482142857142854</v>
      </c>
      <c r="K32" s="62">
        <f>+(K26*K31*1.15)/K30</f>
        <v>29.42818028643639</v>
      </c>
      <c r="L32" s="16"/>
      <c r="M32" s="16"/>
      <c r="N32" s="54"/>
      <c r="O32" s="54"/>
      <c r="P32" s="54"/>
      <c r="Q32" s="54"/>
      <c r="R32" s="54"/>
      <c r="S32" s="54"/>
      <c r="T32" s="54"/>
      <c r="U32" s="54"/>
    </row>
    <row r="33" spans="2:21" ht="15.75">
      <c r="B33" s="63"/>
      <c r="C33" s="63"/>
      <c r="D33" s="19"/>
      <c r="E33" s="64"/>
      <c r="F33" s="54"/>
      <c r="G33" s="19"/>
      <c r="H33" s="19"/>
      <c r="I33" s="19"/>
      <c r="J33" s="19"/>
      <c r="K33" s="19"/>
      <c r="L33" s="16"/>
      <c r="M33" s="16"/>
      <c r="N33" s="54"/>
      <c r="O33" s="54"/>
      <c r="P33" s="54"/>
      <c r="Q33" s="54"/>
      <c r="R33" s="54"/>
      <c r="S33" s="54"/>
      <c r="T33" s="54"/>
      <c r="U33" s="54"/>
    </row>
    <row r="34" spans="2:21" ht="15.75">
      <c r="B34" s="17" t="s">
        <v>28</v>
      </c>
      <c r="C34" s="17"/>
      <c r="D34" s="17"/>
      <c r="E34" s="17"/>
      <c r="F34" s="17"/>
      <c r="G34" s="17"/>
      <c r="H34" s="17"/>
      <c r="I34" s="17"/>
      <c r="J34" s="53"/>
      <c r="K34" s="53"/>
      <c r="L34" s="16"/>
      <c r="M34" s="16"/>
      <c r="N34" s="54"/>
      <c r="O34" s="54"/>
      <c r="P34" s="54"/>
      <c r="Q34" s="54"/>
      <c r="R34" s="54"/>
      <c r="S34" s="54"/>
      <c r="T34" s="54"/>
      <c r="U34" s="54"/>
    </row>
    <row r="35" spans="2:21" ht="15.75">
      <c r="B35" s="63"/>
      <c r="C35" s="63"/>
      <c r="D35" s="19"/>
      <c r="E35" s="64"/>
      <c r="F35" s="54"/>
      <c r="G35" s="19"/>
      <c r="H35" s="19"/>
      <c r="I35" s="19"/>
      <c r="J35" s="19"/>
      <c r="K35" s="19"/>
      <c r="L35" s="16"/>
      <c r="M35" s="16"/>
      <c r="N35" s="54"/>
      <c r="O35" s="54"/>
      <c r="P35" s="54"/>
      <c r="Q35" s="54"/>
      <c r="R35" s="54"/>
      <c r="S35" s="54"/>
      <c r="T35" s="54"/>
      <c r="U35" s="54"/>
    </row>
    <row r="36" spans="2:21" ht="15.75">
      <c r="B36" s="56" t="s">
        <v>29</v>
      </c>
      <c r="C36" s="56"/>
      <c r="D36" s="19"/>
      <c r="E36" s="61">
        <f>E30</f>
        <v>24</v>
      </c>
      <c r="F36" s="58" t="s">
        <v>18</v>
      </c>
      <c r="G36" s="19"/>
      <c r="H36" s="19" t="s">
        <v>33</v>
      </c>
      <c r="I36" s="36" t="s">
        <v>40</v>
      </c>
      <c r="J36" s="54"/>
      <c r="K36" s="54"/>
      <c r="L36" s="16"/>
      <c r="M36" s="16"/>
      <c r="N36" s="54"/>
      <c r="O36" s="54"/>
      <c r="P36" s="54"/>
      <c r="Q36" s="54"/>
      <c r="R36" s="54"/>
      <c r="S36" s="54"/>
      <c r="T36" s="54"/>
      <c r="U36" s="54"/>
    </row>
    <row r="37" spans="2:21" ht="15.75">
      <c r="B37" s="56" t="s">
        <v>36</v>
      </c>
      <c r="C37" s="56"/>
      <c r="D37" s="19"/>
      <c r="E37" s="57">
        <v>220</v>
      </c>
      <c r="F37" s="58" t="s">
        <v>18</v>
      </c>
      <c r="G37" s="19"/>
      <c r="H37" s="19" t="s">
        <v>32</v>
      </c>
      <c r="I37" s="36" t="s">
        <v>39</v>
      </c>
      <c r="J37" s="54"/>
      <c r="K37" s="54"/>
      <c r="L37" s="16"/>
      <c r="M37" s="16"/>
      <c r="N37" s="54"/>
      <c r="O37" s="54"/>
      <c r="P37" s="54"/>
      <c r="Q37" s="54"/>
      <c r="R37" s="54"/>
      <c r="S37" s="54"/>
      <c r="T37" s="54"/>
      <c r="U37" s="54"/>
    </row>
    <row r="38" spans="2:21" ht="15.75">
      <c r="B38" s="56" t="s">
        <v>30</v>
      </c>
      <c r="C38" s="56"/>
      <c r="D38" s="19"/>
      <c r="E38" s="57">
        <v>60</v>
      </c>
      <c r="F38" s="58" t="s">
        <v>31</v>
      </c>
      <c r="G38" s="19"/>
      <c r="H38" s="19" t="s">
        <v>37</v>
      </c>
      <c r="I38" s="36" t="s">
        <v>40</v>
      </c>
      <c r="J38" s="54"/>
      <c r="K38" s="54"/>
      <c r="L38" s="16"/>
      <c r="M38" s="16"/>
      <c r="N38" s="54"/>
      <c r="O38" s="54"/>
      <c r="P38" s="54"/>
      <c r="Q38" s="54"/>
      <c r="R38" s="54"/>
      <c r="S38" s="54"/>
      <c r="T38" s="54"/>
      <c r="U38" s="54"/>
    </row>
    <row r="39" spans="2:21" ht="15.75">
      <c r="B39" s="56" t="s">
        <v>38</v>
      </c>
      <c r="C39" s="56"/>
      <c r="D39" s="65"/>
      <c r="E39" s="57">
        <f>SUM((D14*E14)+(D15*E15)+(D16*E16)+(D17*E17)+(D18*E18)+(D19*E19)+(D20*E20)+(D21+E21)+(D22*E22)+(D25*E25))</f>
        <v>1854</v>
      </c>
      <c r="F39" s="58" t="s">
        <v>34</v>
      </c>
      <c r="G39" s="19"/>
      <c r="H39" s="19" t="s">
        <v>35</v>
      </c>
      <c r="I39" s="36"/>
      <c r="J39" s="54"/>
      <c r="K39" s="54"/>
      <c r="L39" s="16"/>
      <c r="M39" s="16"/>
      <c r="N39" s="54"/>
      <c r="O39" s="54"/>
      <c r="P39" s="54"/>
      <c r="Q39" s="54"/>
      <c r="R39" s="54"/>
      <c r="S39" s="54"/>
      <c r="T39" s="54"/>
      <c r="U39" s="54"/>
    </row>
    <row r="40" spans="2:21" ht="15.75">
      <c r="B40" s="63"/>
      <c r="C40" s="19"/>
      <c r="D40" s="19"/>
      <c r="E40" s="19">
        <f>+Q26</f>
        <v>1850</v>
      </c>
      <c r="F40" s="19"/>
      <c r="G40" s="19"/>
      <c r="H40" s="19"/>
      <c r="I40" s="19"/>
      <c r="J40" s="19"/>
      <c r="K40" s="19"/>
      <c r="L40" s="16"/>
      <c r="M40" s="16"/>
      <c r="N40" s="54"/>
      <c r="O40" s="54"/>
      <c r="P40" s="54"/>
      <c r="Q40" s="54"/>
      <c r="R40" s="54"/>
      <c r="S40" s="54"/>
      <c r="T40" s="54"/>
      <c r="U40" s="54"/>
    </row>
    <row r="41" spans="2:23" ht="15.75">
      <c r="B41" s="17" t="s">
        <v>20</v>
      </c>
      <c r="C41" s="17"/>
      <c r="D41" s="17"/>
      <c r="E41" s="17"/>
      <c r="F41" s="17"/>
      <c r="G41" s="17"/>
      <c r="H41" s="17"/>
      <c r="I41" s="17"/>
      <c r="J41" s="53"/>
      <c r="K41" s="53"/>
      <c r="L41" s="16"/>
      <c r="M41" s="16"/>
      <c r="N41" s="17" t="s">
        <v>20</v>
      </c>
      <c r="O41" s="17"/>
      <c r="P41" s="17"/>
      <c r="Q41" s="17"/>
      <c r="R41" s="17"/>
      <c r="S41" s="17"/>
      <c r="T41" s="17"/>
      <c r="U41" s="17"/>
      <c r="V41" s="10"/>
      <c r="W41" s="10"/>
    </row>
    <row r="42" spans="2:23" ht="15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6"/>
      <c r="M42" s="16"/>
      <c r="N42" s="19"/>
      <c r="O42" s="19"/>
      <c r="P42" s="19"/>
      <c r="Q42" s="19"/>
      <c r="R42" s="19"/>
      <c r="S42" s="19"/>
      <c r="T42" s="19"/>
      <c r="U42" s="19"/>
      <c r="V42" s="6"/>
      <c r="W42" s="6"/>
    </row>
    <row r="43" spans="2:23" ht="15.75">
      <c r="B43" s="19"/>
      <c r="C43" s="19"/>
      <c r="D43" s="27" t="s">
        <v>9</v>
      </c>
      <c r="E43" s="27" t="s">
        <v>10</v>
      </c>
      <c r="F43" s="27" t="s">
        <v>22</v>
      </c>
      <c r="G43" s="19"/>
      <c r="H43" s="19"/>
      <c r="I43" s="19"/>
      <c r="J43" s="19"/>
      <c r="K43" s="19"/>
      <c r="L43" s="16"/>
      <c r="M43" s="16"/>
      <c r="N43" s="19"/>
      <c r="O43" s="19"/>
      <c r="P43" s="27" t="s">
        <v>9</v>
      </c>
      <c r="Q43" s="27" t="s">
        <v>10</v>
      </c>
      <c r="R43" s="27" t="s">
        <v>22</v>
      </c>
      <c r="S43" s="19"/>
      <c r="T43" s="19"/>
      <c r="U43" s="19"/>
      <c r="V43" s="6"/>
      <c r="W43" s="6"/>
    </row>
    <row r="44" spans="2:23" ht="15.75">
      <c r="B44" s="34" t="s">
        <v>21</v>
      </c>
      <c r="C44" s="35"/>
      <c r="D44" s="36">
        <f>+P44</f>
        <v>4</v>
      </c>
      <c r="E44" s="36">
        <v>50</v>
      </c>
      <c r="F44" s="66">
        <v>7</v>
      </c>
      <c r="G44" s="19"/>
      <c r="H44" s="57">
        <f>D44*E44*F44</f>
        <v>1400</v>
      </c>
      <c r="I44" s="58" t="s">
        <v>12</v>
      </c>
      <c r="J44" s="54"/>
      <c r="K44" s="54"/>
      <c r="L44" s="16"/>
      <c r="M44" s="16"/>
      <c r="N44" s="34" t="s">
        <v>21</v>
      </c>
      <c r="O44" s="35"/>
      <c r="P44" s="36">
        <v>4</v>
      </c>
      <c r="Q44" s="67">
        <f>+E44</f>
        <v>50</v>
      </c>
      <c r="R44" s="36">
        <f>+F44</f>
        <v>7</v>
      </c>
      <c r="S44" s="19"/>
      <c r="T44" s="57">
        <f>P44*Q44*R44</f>
        <v>1400</v>
      </c>
      <c r="U44" s="58" t="s">
        <v>56</v>
      </c>
      <c r="V44" s="7"/>
      <c r="W44" s="7"/>
    </row>
    <row r="45" spans="2:23" ht="15.75">
      <c r="B45" s="19" t="s">
        <v>49</v>
      </c>
      <c r="C45" s="19"/>
      <c r="D45" s="19"/>
      <c r="E45" s="19"/>
      <c r="F45" s="68" t="s">
        <v>69</v>
      </c>
      <c r="G45" s="19"/>
      <c r="H45" s="19"/>
      <c r="I45" s="19"/>
      <c r="J45" s="19"/>
      <c r="K45" s="19"/>
      <c r="L45" s="16"/>
      <c r="M45" s="16"/>
      <c r="N45" s="19" t="s">
        <v>49</v>
      </c>
      <c r="O45" s="19"/>
      <c r="P45" s="19"/>
      <c r="Q45" s="19"/>
      <c r="R45" s="19"/>
      <c r="S45" s="19"/>
      <c r="T45" s="19"/>
      <c r="U45" s="19"/>
      <c r="V45" s="6"/>
      <c r="W45" s="6"/>
    </row>
    <row r="46" spans="2:23" ht="15.75">
      <c r="B46" s="19"/>
      <c r="C46" s="19"/>
      <c r="D46" s="69" t="s">
        <v>24</v>
      </c>
      <c r="E46" s="69"/>
      <c r="F46" s="27" t="s">
        <v>10</v>
      </c>
      <c r="G46" s="27" t="s">
        <v>9</v>
      </c>
      <c r="H46" s="19"/>
      <c r="I46" s="19"/>
      <c r="J46" s="19"/>
      <c r="K46" s="19"/>
      <c r="L46" s="16"/>
      <c r="M46" s="16"/>
      <c r="N46" s="19"/>
      <c r="O46" s="19"/>
      <c r="P46" s="69" t="s">
        <v>24</v>
      </c>
      <c r="Q46" s="69"/>
      <c r="R46" s="27" t="s">
        <v>10</v>
      </c>
      <c r="S46" s="27" t="s">
        <v>9</v>
      </c>
      <c r="T46" s="19"/>
      <c r="U46" s="19"/>
      <c r="V46" s="6"/>
      <c r="W46" s="6"/>
    </row>
    <row r="47" spans="2:23" ht="15.75">
      <c r="B47" s="57" t="s">
        <v>23</v>
      </c>
      <c r="C47" s="49"/>
      <c r="D47" s="69">
        <v>5</v>
      </c>
      <c r="E47" s="69"/>
      <c r="F47" s="36">
        <v>250</v>
      </c>
      <c r="G47" s="36">
        <v>0</v>
      </c>
      <c r="H47" s="49">
        <f>IF(D47&lt;5.5,F47*11,F47*14)*G47</f>
        <v>0</v>
      </c>
      <c r="I47" s="58" t="s">
        <v>12</v>
      </c>
      <c r="J47" s="54"/>
      <c r="K47" s="54"/>
      <c r="L47" s="16"/>
      <c r="M47" s="16"/>
      <c r="N47" s="57" t="s">
        <v>23</v>
      </c>
      <c r="O47" s="49"/>
      <c r="P47" s="69">
        <v>5</v>
      </c>
      <c r="Q47" s="69"/>
      <c r="R47" s="36">
        <v>250</v>
      </c>
      <c r="S47" s="36">
        <v>0</v>
      </c>
      <c r="T47" s="49">
        <f>IF(P47&lt;5.5,R47*11,R47*14)*S47</f>
        <v>0</v>
      </c>
      <c r="U47" s="58" t="s">
        <v>56</v>
      </c>
      <c r="V47" s="7"/>
      <c r="W47" s="7"/>
    </row>
    <row r="48" spans="2:23" ht="15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6"/>
      <c r="M48" s="16"/>
      <c r="N48" s="19"/>
      <c r="O48" s="19"/>
      <c r="P48" s="19"/>
      <c r="Q48" s="19"/>
      <c r="R48" s="19"/>
      <c r="S48" s="19"/>
      <c r="T48" s="19"/>
      <c r="U48" s="19"/>
      <c r="V48" s="6"/>
      <c r="W48" s="6"/>
    </row>
    <row r="49" spans="2:23" ht="15.75">
      <c r="B49" s="19"/>
      <c r="C49" s="19"/>
      <c r="D49" s="19"/>
      <c r="E49" s="34" t="s">
        <v>27</v>
      </c>
      <c r="F49" s="35"/>
      <c r="G49" s="35"/>
      <c r="H49" s="49">
        <f>H44+H47</f>
        <v>1400</v>
      </c>
      <c r="I49" s="58" t="s">
        <v>12</v>
      </c>
      <c r="J49" s="54"/>
      <c r="K49" s="54"/>
      <c r="L49" s="16"/>
      <c r="M49" s="16"/>
      <c r="N49" s="19"/>
      <c r="O49" s="19"/>
      <c r="P49" s="19"/>
      <c r="Q49" s="34" t="s">
        <v>27</v>
      </c>
      <c r="R49" s="35"/>
      <c r="S49" s="35"/>
      <c r="T49" s="49">
        <f>T44+T47</f>
        <v>1400</v>
      </c>
      <c r="U49" s="58" t="s">
        <v>56</v>
      </c>
      <c r="V49" s="7"/>
      <c r="W49" s="7"/>
    </row>
    <row r="50" spans="2:23" ht="15.75">
      <c r="B50" s="19"/>
      <c r="C50" s="19"/>
      <c r="D50" s="19"/>
      <c r="E50" s="70"/>
      <c r="F50" s="70"/>
      <c r="G50" s="70"/>
      <c r="H50" s="54"/>
      <c r="I50" s="54"/>
      <c r="J50" s="54"/>
      <c r="K50" s="54"/>
      <c r="L50" s="16"/>
      <c r="M50" s="16"/>
      <c r="N50" s="19"/>
      <c r="O50" s="19"/>
      <c r="P50" s="19"/>
      <c r="Q50" s="70"/>
      <c r="R50" s="70"/>
      <c r="S50" s="70"/>
      <c r="T50" s="54"/>
      <c r="U50" s="54"/>
      <c r="V50" s="7"/>
      <c r="W50" s="7"/>
    </row>
    <row r="51" spans="2:23" ht="15.75">
      <c r="B51" s="19"/>
      <c r="C51" s="19"/>
      <c r="D51" s="19"/>
      <c r="E51" s="70"/>
      <c r="F51" s="70"/>
      <c r="G51" s="70"/>
      <c r="H51" s="54"/>
      <c r="I51" s="54"/>
      <c r="J51" s="54"/>
      <c r="K51" s="54"/>
      <c r="L51" s="16"/>
      <c r="M51" s="16"/>
      <c r="N51" s="19"/>
      <c r="O51" s="19"/>
      <c r="P51" s="19"/>
      <c r="Q51" s="70"/>
      <c r="R51" s="70"/>
      <c r="S51" s="70"/>
      <c r="T51" s="54"/>
      <c r="U51" s="54"/>
      <c r="V51" s="7"/>
      <c r="W51" s="7"/>
    </row>
    <row r="52" spans="2:23" ht="15.75">
      <c r="B52" s="17" t="s">
        <v>71</v>
      </c>
      <c r="C52" s="17"/>
      <c r="D52" s="17"/>
      <c r="E52" s="17"/>
      <c r="F52" s="17"/>
      <c r="G52" s="17"/>
      <c r="H52" s="17"/>
      <c r="I52" s="17"/>
      <c r="J52" s="54"/>
      <c r="K52" s="54"/>
      <c r="L52" s="16"/>
      <c r="M52" s="16"/>
      <c r="N52" s="19"/>
      <c r="O52" s="19"/>
      <c r="P52" s="19"/>
      <c r="Q52" s="70"/>
      <c r="R52" s="70"/>
      <c r="S52" s="70"/>
      <c r="T52" s="54"/>
      <c r="U52" s="54"/>
      <c r="V52" s="7"/>
      <c r="W52" s="7"/>
    </row>
    <row r="53" spans="2:23" ht="16.5" thickBot="1">
      <c r="B53" s="53"/>
      <c r="C53" s="53"/>
      <c r="D53" s="53"/>
      <c r="E53" s="53"/>
      <c r="F53" s="53"/>
      <c r="G53" s="53"/>
      <c r="H53" s="53"/>
      <c r="I53" s="53"/>
      <c r="J53" s="54"/>
      <c r="K53" s="54"/>
      <c r="L53" s="16"/>
      <c r="M53" s="16"/>
      <c r="N53" s="19"/>
      <c r="O53" s="19"/>
      <c r="P53" s="19"/>
      <c r="Q53" s="70"/>
      <c r="R53" s="70"/>
      <c r="S53" s="70"/>
      <c r="T53" s="54"/>
      <c r="U53" s="54"/>
      <c r="V53" s="7"/>
      <c r="W53" s="7"/>
    </row>
    <row r="54" spans="2:23" ht="15.75">
      <c r="B54" s="73" t="s">
        <v>77</v>
      </c>
      <c r="C54" s="74"/>
      <c r="D54" s="74"/>
      <c r="E54" s="75"/>
      <c r="F54" s="76"/>
      <c r="G54" s="76"/>
      <c r="H54" s="77">
        <f>+T26</f>
        <v>1310</v>
      </c>
      <c r="I54" s="78"/>
      <c r="J54" s="54"/>
      <c r="K54" s="54"/>
      <c r="L54" s="16"/>
      <c r="M54" s="16"/>
      <c r="N54" s="19"/>
      <c r="O54" s="19"/>
      <c r="P54" s="19"/>
      <c r="Q54" s="70"/>
      <c r="R54" s="70"/>
      <c r="S54" s="70"/>
      <c r="T54" s="54"/>
      <c r="U54" s="54"/>
      <c r="V54" s="7"/>
      <c r="W54" s="7"/>
    </row>
    <row r="55" spans="2:23" ht="15.75">
      <c r="B55" s="79" t="s">
        <v>72</v>
      </c>
      <c r="C55" s="36"/>
      <c r="D55" s="36"/>
      <c r="E55" s="72"/>
      <c r="F55" s="1"/>
      <c r="G55" s="1"/>
      <c r="H55" s="27">
        <v>1000</v>
      </c>
      <c r="I55" s="80" t="s">
        <v>73</v>
      </c>
      <c r="J55" s="54"/>
      <c r="K55" s="54"/>
      <c r="L55" s="16"/>
      <c r="M55" s="16"/>
      <c r="N55" s="19"/>
      <c r="O55" s="19"/>
      <c r="P55" s="19"/>
      <c r="Q55" s="70"/>
      <c r="R55" s="70"/>
      <c r="S55" s="70"/>
      <c r="T55" s="54"/>
      <c r="U55" s="54"/>
      <c r="V55" s="7"/>
      <c r="W55" s="7"/>
    </row>
    <row r="56" spans="2:23" ht="16.5" thickBot="1">
      <c r="B56" s="81" t="s">
        <v>74</v>
      </c>
      <c r="C56" s="45"/>
      <c r="D56" s="45"/>
      <c r="E56" s="82"/>
      <c r="F56" s="83"/>
      <c r="G56" s="83"/>
      <c r="H56" s="84">
        <v>0.15</v>
      </c>
      <c r="I56" s="85"/>
      <c r="J56" s="54"/>
      <c r="K56" s="54"/>
      <c r="L56" s="16"/>
      <c r="M56" s="16"/>
      <c r="N56" s="19"/>
      <c r="O56" s="19"/>
      <c r="P56" s="19"/>
      <c r="Q56" s="70"/>
      <c r="R56" s="70"/>
      <c r="S56" s="70"/>
      <c r="T56" s="54"/>
      <c r="U56" s="54"/>
      <c r="V56" s="7"/>
      <c r="W56" s="7"/>
    </row>
    <row r="57" spans="2:23" ht="16.5" thickBot="1">
      <c r="B57" s="86" t="s">
        <v>75</v>
      </c>
      <c r="C57" s="87"/>
      <c r="D57" s="87"/>
      <c r="E57" s="88"/>
      <c r="F57" s="89"/>
      <c r="G57" s="89"/>
      <c r="H57" s="90">
        <f>+H54/H55/H56</f>
        <v>8.733333333333334</v>
      </c>
      <c r="I57" s="91" t="s">
        <v>78</v>
      </c>
      <c r="J57" s="54"/>
      <c r="K57" s="54"/>
      <c r="L57" s="16"/>
      <c r="M57" s="16"/>
      <c r="N57" s="19"/>
      <c r="O57" s="19"/>
      <c r="P57" s="19"/>
      <c r="Q57" s="70"/>
      <c r="R57" s="70"/>
      <c r="S57" s="70"/>
      <c r="T57" s="54"/>
      <c r="U57" s="54"/>
      <c r="V57" s="7"/>
      <c r="W57" s="7"/>
    </row>
    <row r="58" spans="2:23" ht="15.75">
      <c r="B58" s="19"/>
      <c r="C58" s="19"/>
      <c r="D58" s="19"/>
      <c r="E58" s="70"/>
      <c r="F58" s="70"/>
      <c r="G58" s="70"/>
      <c r="H58" s="54"/>
      <c r="I58" s="54"/>
      <c r="J58" s="54"/>
      <c r="K58" s="54"/>
      <c r="L58" s="16"/>
      <c r="M58" s="16"/>
      <c r="N58" s="19"/>
      <c r="O58" s="19"/>
      <c r="P58" s="19"/>
      <c r="Q58" s="70"/>
      <c r="R58" s="70"/>
      <c r="S58" s="70"/>
      <c r="T58" s="54"/>
      <c r="U58" s="54"/>
      <c r="V58" s="7"/>
      <c r="W58" s="7"/>
    </row>
    <row r="59" spans="2:23" ht="15">
      <c r="B59" s="6"/>
      <c r="C59" s="6"/>
      <c r="D59" s="6"/>
      <c r="E59" s="13"/>
      <c r="F59" s="13"/>
      <c r="G59" s="13"/>
      <c r="H59" s="7"/>
      <c r="I59" s="7"/>
      <c r="J59" s="7"/>
      <c r="K59" s="7"/>
      <c r="N59" s="6"/>
      <c r="O59" s="6"/>
      <c r="P59" s="6"/>
      <c r="Q59" s="13"/>
      <c r="R59" s="13"/>
      <c r="S59" s="13"/>
      <c r="T59" s="7"/>
      <c r="U59" s="7"/>
      <c r="V59" s="7"/>
      <c r="W59" s="7"/>
    </row>
    <row r="60" spans="2:23" ht="15">
      <c r="B60" s="6"/>
      <c r="C60" s="6"/>
      <c r="D60" s="6"/>
      <c r="E60" s="13"/>
      <c r="F60" s="13"/>
      <c r="G60" s="13"/>
      <c r="H60" s="7"/>
      <c r="I60" s="7"/>
      <c r="J60" s="7"/>
      <c r="K60" s="7"/>
      <c r="N60" s="6"/>
      <c r="O60" s="6"/>
      <c r="P60" s="6"/>
      <c r="Q60" s="13"/>
      <c r="R60" s="13"/>
      <c r="S60" s="13"/>
      <c r="T60" s="7"/>
      <c r="U60" s="7"/>
      <c r="V60" s="7"/>
      <c r="W60" s="7"/>
    </row>
    <row r="61" spans="2:23" ht="15">
      <c r="B61" s="6"/>
      <c r="C61" s="6"/>
      <c r="D61" s="6"/>
      <c r="E61" s="13"/>
      <c r="F61" s="13"/>
      <c r="G61" s="13"/>
      <c r="H61" s="7"/>
      <c r="I61" s="7"/>
      <c r="J61" s="7"/>
      <c r="K61" s="7"/>
      <c r="N61" s="6"/>
      <c r="O61" s="6"/>
      <c r="P61" s="6"/>
      <c r="Q61" s="13"/>
      <c r="R61" s="13"/>
      <c r="S61" s="13"/>
      <c r="T61" s="7"/>
      <c r="U61" s="7"/>
      <c r="V61" s="7"/>
      <c r="W61" s="7"/>
    </row>
    <row r="62" spans="2:23" ht="15">
      <c r="B62" s="6"/>
      <c r="C62" s="6"/>
      <c r="D62" s="6"/>
      <c r="E62" s="13"/>
      <c r="F62" s="13"/>
      <c r="G62" s="13"/>
      <c r="H62" s="7"/>
      <c r="I62" s="7"/>
      <c r="J62" s="7"/>
      <c r="K62" s="7"/>
      <c r="N62" s="6"/>
      <c r="O62" s="6"/>
      <c r="P62" s="6"/>
      <c r="Q62" s="13"/>
      <c r="R62" s="13"/>
      <c r="S62" s="13"/>
      <c r="T62" s="7"/>
      <c r="U62" s="7"/>
      <c r="V62" s="7"/>
      <c r="W62" s="7"/>
    </row>
    <row r="63" spans="2:21" ht="12.75">
      <c r="B63" s="8"/>
      <c r="C63" s="8"/>
      <c r="D63" s="8"/>
      <c r="E63" s="8"/>
      <c r="F63" s="8"/>
      <c r="G63" s="8"/>
      <c r="H63" s="8"/>
      <c r="I63" s="8"/>
      <c r="J63" s="8"/>
      <c r="K63" s="8"/>
      <c r="N63" s="11"/>
      <c r="O63" s="11"/>
      <c r="P63" s="11"/>
      <c r="Q63" s="11"/>
      <c r="R63" s="11"/>
      <c r="S63" s="11"/>
      <c r="T63" s="11"/>
      <c r="U63" s="11"/>
    </row>
    <row r="64" spans="2:21" ht="12.75">
      <c r="B64" s="8"/>
      <c r="C64" s="8"/>
      <c r="D64" s="8"/>
      <c r="E64" s="8"/>
      <c r="F64" s="8"/>
      <c r="G64" s="8"/>
      <c r="H64" s="8"/>
      <c r="I64" s="8"/>
      <c r="J64" s="8"/>
      <c r="K64" s="8"/>
      <c r="N64" s="11"/>
      <c r="O64" s="11"/>
      <c r="P64" s="11"/>
      <c r="Q64" s="11"/>
      <c r="R64" s="11"/>
      <c r="S64" s="11"/>
      <c r="T64" s="11"/>
      <c r="U64" s="11"/>
    </row>
    <row r="65" spans="2:21" ht="14.25">
      <c r="B65" s="9"/>
      <c r="C65" s="8"/>
      <c r="D65" s="8"/>
      <c r="E65" s="8"/>
      <c r="F65" s="8"/>
      <c r="G65" s="8"/>
      <c r="H65" s="8"/>
      <c r="I65" s="8"/>
      <c r="J65" s="8"/>
      <c r="K65" s="8"/>
      <c r="N65" s="11"/>
      <c r="O65" s="11"/>
      <c r="P65" s="11"/>
      <c r="Q65" s="11"/>
      <c r="R65" s="11"/>
      <c r="S65" s="11"/>
      <c r="T65" s="11"/>
      <c r="U65" s="11"/>
    </row>
    <row r="66" spans="2:21" ht="14.25">
      <c r="B66" s="9"/>
      <c r="C66" s="8"/>
      <c r="D66" s="8"/>
      <c r="E66" s="9"/>
      <c r="F66" s="8"/>
      <c r="G66" s="8"/>
      <c r="H66" s="8"/>
      <c r="I66" s="8"/>
      <c r="J66" s="8"/>
      <c r="K66" s="8"/>
      <c r="N66" s="11"/>
      <c r="O66" s="11"/>
      <c r="P66" s="11"/>
      <c r="Q66" s="11"/>
      <c r="R66" s="11"/>
      <c r="S66" s="11"/>
      <c r="T66" s="11"/>
      <c r="U66" s="11"/>
    </row>
    <row r="67" spans="2:21" ht="14.25">
      <c r="B67" s="9"/>
      <c r="C67" s="9"/>
      <c r="D67" s="9"/>
      <c r="E67" s="9"/>
      <c r="F67" s="9"/>
      <c r="G67" s="9"/>
      <c r="H67" s="9"/>
      <c r="I67" s="9"/>
      <c r="J67" s="9"/>
      <c r="K67" s="9"/>
      <c r="N67" s="11"/>
      <c r="O67" s="11"/>
      <c r="P67" s="11"/>
      <c r="Q67" s="11"/>
      <c r="R67" s="11"/>
      <c r="S67" s="11"/>
      <c r="T67" s="11"/>
      <c r="U67" s="11"/>
    </row>
    <row r="68" spans="2:21" ht="14.25">
      <c r="B68" s="9"/>
      <c r="C68" s="9"/>
      <c r="D68" s="9"/>
      <c r="E68" s="9"/>
      <c r="F68" s="9"/>
      <c r="G68" s="9"/>
      <c r="H68" s="9"/>
      <c r="I68" s="9"/>
      <c r="J68" s="9"/>
      <c r="K68" s="9"/>
      <c r="N68" s="11"/>
      <c r="O68" s="11"/>
      <c r="P68" s="11"/>
      <c r="Q68" s="11"/>
      <c r="R68" s="11"/>
      <c r="S68" s="11"/>
      <c r="T68" s="11"/>
      <c r="U68" s="11"/>
    </row>
    <row r="69" spans="14:21" ht="12.75">
      <c r="N69" s="11"/>
      <c r="O69" s="11"/>
      <c r="P69" s="11"/>
      <c r="Q69" s="11"/>
      <c r="R69" s="11"/>
      <c r="S69" s="11"/>
      <c r="T69" s="11"/>
      <c r="U69" s="11"/>
    </row>
  </sheetData>
  <sheetProtection/>
  <mergeCells count="59">
    <mergeCell ref="D46:E46"/>
    <mergeCell ref="B38:C38"/>
    <mergeCell ref="B52:I52"/>
    <mergeCell ref="H13:I13"/>
    <mergeCell ref="B17:C17"/>
    <mergeCell ref="B2:F5"/>
    <mergeCell ref="B8:I9"/>
    <mergeCell ref="E49:G49"/>
    <mergeCell ref="B36:C36"/>
    <mergeCell ref="B37:C37"/>
    <mergeCell ref="D47:E47"/>
    <mergeCell ref="B41:I41"/>
    <mergeCell ref="B39:D39"/>
    <mergeCell ref="B18:C18"/>
    <mergeCell ref="B19:C19"/>
    <mergeCell ref="B20:C20"/>
    <mergeCell ref="B44:C44"/>
    <mergeCell ref="B30:C30"/>
    <mergeCell ref="B25:C25"/>
    <mergeCell ref="B32:C32"/>
    <mergeCell ref="B24:C24"/>
    <mergeCell ref="B34:I34"/>
    <mergeCell ref="B26:C26"/>
    <mergeCell ref="B21:C21"/>
    <mergeCell ref="B22:C22"/>
    <mergeCell ref="B28:I28"/>
    <mergeCell ref="B23:C23"/>
    <mergeCell ref="B31:C31"/>
    <mergeCell ref="N8:U9"/>
    <mergeCell ref="N11:U11"/>
    <mergeCell ref="T13:U13"/>
    <mergeCell ref="N14:O14"/>
    <mergeCell ref="N15:O15"/>
    <mergeCell ref="Q12:U12"/>
    <mergeCell ref="N12:O12"/>
    <mergeCell ref="N44:O44"/>
    <mergeCell ref="P46:Q46"/>
    <mergeCell ref="P47:Q47"/>
    <mergeCell ref="Q49:S49"/>
    <mergeCell ref="N26:O26"/>
    <mergeCell ref="N16:O16"/>
    <mergeCell ref="N17:O17"/>
    <mergeCell ref="N18:O18"/>
    <mergeCell ref="N41:U41"/>
    <mergeCell ref="N21:O21"/>
    <mergeCell ref="N22:O22"/>
    <mergeCell ref="N23:O23"/>
    <mergeCell ref="N24:O24"/>
    <mergeCell ref="N25:O25"/>
    <mergeCell ref="N19:O19"/>
    <mergeCell ref="N20:O20"/>
    <mergeCell ref="J11:L11"/>
    <mergeCell ref="K13:L13"/>
    <mergeCell ref="J29:L29"/>
    <mergeCell ref="G31:I31"/>
    <mergeCell ref="B11:I11"/>
    <mergeCell ref="B14:C14"/>
    <mergeCell ref="B15:C15"/>
    <mergeCell ref="B16:C16"/>
  </mergeCells>
  <printOptions horizontalCentered="1" verticalCentered="1"/>
  <pageMargins left="0" right="0" top="0" bottom="0" header="0" footer="0"/>
  <pageSetup fitToHeight="1" fitToWidth="1" horizontalDpi="600" verticalDpi="600" orientation="landscape" paperSize="11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Aerogeneradores Bornay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De Dios</dc:creator>
  <cp:keywords/>
  <dc:description/>
  <cp:lastModifiedBy>PhMandar</cp:lastModifiedBy>
  <cp:lastPrinted>2013-10-10T16:44:05Z</cp:lastPrinted>
  <dcterms:created xsi:type="dcterms:W3CDTF">1999-03-23T08:12:25Z</dcterms:created>
  <dcterms:modified xsi:type="dcterms:W3CDTF">2013-10-10T20:09:03Z</dcterms:modified>
  <cp:category/>
  <cp:version/>
  <cp:contentType/>
  <cp:contentStatus/>
</cp:coreProperties>
</file>